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arifas\PLIEGO TARIFARIO\Fotovoltaico\"/>
    </mc:Choice>
  </mc:AlternateContent>
  <xr:revisionPtr revIDLastSave="0" documentId="13_ncr:1_{E2F56C07-93CD-4238-B2B5-24E52C97E3A7}" xr6:coauthVersionLast="47" xr6:coauthVersionMax="47" xr10:uidLastSave="{00000000-0000-0000-0000-000000000000}"/>
  <bookViews>
    <workbookView xWindow="-120" yWindow="-120" windowWidth="20730" windowHeight="11040" tabRatio="913" activeTab="2" xr2:uid="{00000000-000D-0000-FFFF-FFFF00000000}"/>
  </bookViews>
  <sheets>
    <sheet name="PliegoRural_Postpago" sheetId="23" r:id="rId1"/>
    <sheet name="PliegoRural_Prepago" sheetId="21" r:id="rId2"/>
    <sheet name="PART ADIL" sheetId="22" r:id="rId3"/>
  </sheets>
  <externalReferences>
    <externalReference r:id="rId4"/>
    <externalReference r:id="rId5"/>
  </externalReferences>
  <definedNames>
    <definedName name="__123Graph_ASISTEMAS" localSheetId="0" hidden="1">[1]BarraFactores!#REF!</definedName>
    <definedName name="__123Graph_ASISTEMAS" hidden="1">[1]BarraFactores!#REF!</definedName>
    <definedName name="_xlnm.Print_Area" localSheetId="0">PliegoRural_Postpago!$A$4:$F$57</definedName>
    <definedName name="_xlnm.Print_Area" localSheetId="1">PliegoRural_Prepago!$A$4:$F$41</definedName>
    <definedName name="MEM_DM" localSheetId="0">PliegoRural_Postpago!$H$4</definedName>
    <definedName name="MEM_DM">PliegoRural_Prepago!$H$4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2" l="1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I6" i="22"/>
  <c r="I7" i="22" l="1"/>
  <c r="Q42" i="21" l="1"/>
  <c r="R42" i="21"/>
  <c r="S42" i="21"/>
  <c r="Q43" i="21"/>
  <c r="R43" i="21"/>
  <c r="S43" i="21"/>
  <c r="Q44" i="21"/>
  <c r="R44" i="21"/>
  <c r="S44" i="21"/>
  <c r="R41" i="21"/>
  <c r="S41" i="21"/>
  <c r="Q41" i="21"/>
  <c r="Q31" i="21"/>
  <c r="R31" i="21"/>
  <c r="S31" i="21"/>
  <c r="Q32" i="21"/>
  <c r="R32" i="21"/>
  <c r="S32" i="21"/>
  <c r="Q33" i="21"/>
  <c r="R33" i="21"/>
  <c r="S33" i="21"/>
  <c r="R30" i="21"/>
  <c r="S30" i="21"/>
  <c r="Q30" i="21"/>
  <c r="P54" i="23" l="1"/>
  <c r="Q54" i="23"/>
  <c r="R54" i="23"/>
  <c r="S54" i="23"/>
  <c r="T54" i="23"/>
  <c r="P55" i="23"/>
  <c r="Q55" i="23"/>
  <c r="R55" i="23"/>
  <c r="S55" i="23"/>
  <c r="T55" i="23"/>
  <c r="P56" i="23"/>
  <c r="Q56" i="23"/>
  <c r="R56" i="23"/>
  <c r="S56" i="23"/>
  <c r="T56" i="23"/>
  <c r="Q53" i="23"/>
  <c r="R53" i="23"/>
  <c r="S53" i="23"/>
  <c r="T53" i="23"/>
  <c r="P53" i="23"/>
  <c r="P43" i="23"/>
  <c r="Q43" i="23"/>
  <c r="R43" i="23"/>
  <c r="S43" i="23"/>
  <c r="T43" i="23"/>
  <c r="P44" i="23"/>
  <c r="Q44" i="23"/>
  <c r="R44" i="23"/>
  <c r="S44" i="23"/>
  <c r="T44" i="23"/>
  <c r="P45" i="23"/>
  <c r="Q45" i="23"/>
  <c r="R45" i="23"/>
  <c r="S45" i="23"/>
  <c r="T45" i="23"/>
  <c r="Q42" i="23"/>
  <c r="R42" i="23"/>
  <c r="S42" i="23"/>
  <c r="T42" i="23"/>
  <c r="P42" i="23"/>
  <c r="H29" i="23"/>
  <c r="H32" i="21" l="1"/>
  <c r="H31" i="21"/>
  <c r="H30" i="21"/>
  <c r="H29" i="21"/>
  <c r="H28" i="21"/>
  <c r="H27" i="21"/>
  <c r="H26" i="21"/>
  <c r="H25" i="21"/>
  <c r="H24" i="21"/>
  <c r="H23" i="21"/>
  <c r="H22" i="21"/>
  <c r="H21" i="21"/>
  <c r="L11" i="21"/>
  <c r="L14" i="21" s="1"/>
  <c r="L17" i="21" s="1"/>
  <c r="L20" i="21" s="1"/>
  <c r="L23" i="21" s="1"/>
  <c r="L26" i="21" s="1"/>
  <c r="L29" i="21" s="1"/>
  <c r="L32" i="21" s="1"/>
  <c r="K11" i="21"/>
  <c r="K10" i="21" s="1"/>
  <c r="K13" i="21" s="1"/>
  <c r="K16" i="21" s="1"/>
  <c r="L9" i="21"/>
  <c r="K9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D15" i="21"/>
  <c r="D29" i="21"/>
  <c r="D32" i="21" s="1"/>
  <c r="D20" i="21" s="1"/>
  <c r="D28" i="21"/>
  <c r="D31" i="21" s="1"/>
  <c r="D19" i="21" s="1"/>
  <c r="D26" i="21"/>
  <c r="D14" i="21" s="1"/>
  <c r="D25" i="21"/>
  <c r="D13" i="21" s="1"/>
  <c r="D27" i="21"/>
  <c r="D24" i="21"/>
  <c r="D12" i="21" s="1"/>
  <c r="D23" i="21"/>
  <c r="D11" i="21" s="1"/>
  <c r="D22" i="21"/>
  <c r="D10" i="21" s="1"/>
  <c r="D21" i="21"/>
  <c r="S11" i="21"/>
  <c r="S10" i="21"/>
  <c r="K4" i="21"/>
  <c r="J4" i="21"/>
  <c r="K3" i="21"/>
  <c r="J3" i="21"/>
  <c r="K14" i="21" l="1"/>
  <c r="K17" i="21" s="1"/>
  <c r="K20" i="21" s="1"/>
  <c r="D17" i="21"/>
  <c r="D16" i="21"/>
  <c r="L10" i="21"/>
  <c r="L13" i="21" s="1"/>
  <c r="L16" i="21" s="1"/>
  <c r="L19" i="21" s="1"/>
  <c r="L22" i="21" s="1"/>
  <c r="L25" i="21" s="1"/>
  <c r="L28" i="21" s="1"/>
  <c r="L31" i="21" s="1"/>
  <c r="K19" i="21"/>
  <c r="K22" i="21" s="1"/>
  <c r="K25" i="21" s="1"/>
  <c r="K28" i="21" s="1"/>
  <c r="K5" i="23"/>
  <c r="J5" i="23"/>
  <c r="K23" i="21" l="1"/>
  <c r="K31" i="21"/>
  <c r="G2" i="21"/>
  <c r="F2" i="21"/>
  <c r="H4" i="21"/>
  <c r="I4" i="21"/>
  <c r="K26" i="21" l="1"/>
  <c r="L12" i="21"/>
  <c r="L15" i="21" s="1"/>
  <c r="L18" i="21" s="1"/>
  <c r="D9" i="21"/>
  <c r="H48" i="23"/>
  <c r="H47" i="23"/>
  <c r="H46" i="23"/>
  <c r="H45" i="23"/>
  <c r="H44" i="23"/>
  <c r="H43" i="23"/>
  <c r="D43" i="23"/>
  <c r="D23" i="23" s="1"/>
  <c r="H42" i="23"/>
  <c r="D42" i="23"/>
  <c r="D22" i="23" s="1"/>
  <c r="H41" i="23"/>
  <c r="D41" i="23"/>
  <c r="D21" i="23" s="1"/>
  <c r="H40" i="23"/>
  <c r="D40" i="23"/>
  <c r="D20" i="23" s="1"/>
  <c r="H39" i="23"/>
  <c r="D39" i="23"/>
  <c r="D44" i="23" s="1"/>
  <c r="D24" i="23" s="1"/>
  <c r="H38" i="23"/>
  <c r="D38" i="23"/>
  <c r="D18" i="23" s="1"/>
  <c r="H37" i="23"/>
  <c r="D37" i="23"/>
  <c r="D17" i="23" s="1"/>
  <c r="H36" i="23"/>
  <c r="D36" i="23"/>
  <c r="D16" i="23" s="1"/>
  <c r="H35" i="23"/>
  <c r="D35" i="23"/>
  <c r="D15" i="23" s="1"/>
  <c r="H34" i="23"/>
  <c r="D34" i="23"/>
  <c r="D14" i="23" s="1"/>
  <c r="H33" i="23"/>
  <c r="D33" i="23"/>
  <c r="D13" i="23" s="1"/>
  <c r="H32" i="23"/>
  <c r="D32" i="23"/>
  <c r="D12" i="23" s="1"/>
  <c r="H31" i="23"/>
  <c r="D31" i="23"/>
  <c r="H30" i="23"/>
  <c r="D30" i="23"/>
  <c r="D10" i="23" s="1"/>
  <c r="D29" i="23"/>
  <c r="D9" i="23" s="1"/>
  <c r="H28" i="23"/>
  <c r="H27" i="23"/>
  <c r="H26" i="23"/>
  <c r="H25" i="23"/>
  <c r="H24" i="23"/>
  <c r="H23" i="23"/>
  <c r="H22" i="23"/>
  <c r="H21" i="23"/>
  <c r="H20" i="23"/>
  <c r="H19" i="23"/>
  <c r="H18" i="23"/>
  <c r="R17" i="23"/>
  <c r="H17" i="23"/>
  <c r="R16" i="23"/>
  <c r="H16" i="23"/>
  <c r="H15" i="23"/>
  <c r="H14" i="23"/>
  <c r="H13" i="23"/>
  <c r="H12" i="23"/>
  <c r="L11" i="23"/>
  <c r="L12" i="23" s="1"/>
  <c r="K11" i="23"/>
  <c r="K12" i="23" s="1"/>
  <c r="H11" i="23"/>
  <c r="D11" i="23"/>
  <c r="H10" i="23"/>
  <c r="L9" i="23"/>
  <c r="L14" i="23" s="1"/>
  <c r="L19" i="23" s="1"/>
  <c r="L24" i="23" s="1"/>
  <c r="K9" i="23"/>
  <c r="H9" i="23"/>
  <c r="A6" i="23"/>
  <c r="A53" i="23" l="1"/>
  <c r="A6" i="22"/>
  <c r="A53" i="22" s="1"/>
  <c r="D46" i="23"/>
  <c r="D26" i="23" s="1"/>
  <c r="D45" i="23"/>
  <c r="D25" i="23" s="1"/>
  <c r="D47" i="23"/>
  <c r="D27" i="23" s="1"/>
  <c r="D48" i="23"/>
  <c r="D28" i="23" s="1"/>
  <c r="K29" i="21"/>
  <c r="B55" i="23"/>
  <c r="B55" i="22" s="1"/>
  <c r="C55" i="23"/>
  <c r="C55" i="22" s="1"/>
  <c r="D55" i="23"/>
  <c r="D55" i="22" s="1"/>
  <c r="E55" i="23"/>
  <c r="E55" i="22" s="1"/>
  <c r="C56" i="23"/>
  <c r="C56" i="22" s="1"/>
  <c r="D56" i="23"/>
  <c r="D56" i="22" s="1"/>
  <c r="E56" i="23"/>
  <c r="E56" i="22" s="1"/>
  <c r="B56" i="23"/>
  <c r="B56" i="22" s="1"/>
  <c r="L16" i="23"/>
  <c r="L21" i="23" s="1"/>
  <c r="L26" i="23" s="1"/>
  <c r="L31" i="23" s="1"/>
  <c r="L36" i="23" s="1"/>
  <c r="L41" i="23" s="1"/>
  <c r="L46" i="23" s="1"/>
  <c r="I9" i="23"/>
  <c r="E9" i="23" s="1"/>
  <c r="K16" i="23"/>
  <c r="K21" i="23" s="1"/>
  <c r="K10" i="23"/>
  <c r="K15" i="23" s="1"/>
  <c r="I11" i="23"/>
  <c r="E11" i="23" s="1"/>
  <c r="L10" i="23"/>
  <c r="L15" i="23" s="1"/>
  <c r="L20" i="23" s="1"/>
  <c r="L25" i="23" s="1"/>
  <c r="L30" i="23" s="1"/>
  <c r="L35" i="23" s="1"/>
  <c r="L40" i="23" s="1"/>
  <c r="L45" i="23" s="1"/>
  <c r="K14" i="23"/>
  <c r="K19" i="23" s="1"/>
  <c r="K24" i="23" s="1"/>
  <c r="K29" i="23" s="1"/>
  <c r="K34" i="23" s="1"/>
  <c r="K39" i="23" s="1"/>
  <c r="K44" i="23" s="1"/>
  <c r="K12" i="21"/>
  <c r="I12" i="23"/>
  <c r="E12" i="23" s="1"/>
  <c r="K17" i="23"/>
  <c r="K13" i="23"/>
  <c r="L17" i="23"/>
  <c r="L22" i="23" s="1"/>
  <c r="L27" i="23" s="1"/>
  <c r="L32" i="23" s="1"/>
  <c r="L37" i="23" s="1"/>
  <c r="L42" i="23" s="1"/>
  <c r="L47" i="23" s="1"/>
  <c r="L13" i="23"/>
  <c r="L18" i="23" s="1"/>
  <c r="L23" i="23" s="1"/>
  <c r="L28" i="23" s="1"/>
  <c r="L33" i="23" s="1"/>
  <c r="L38" i="23" s="1"/>
  <c r="L43" i="23" s="1"/>
  <c r="L48" i="23" s="1"/>
  <c r="L29" i="23"/>
  <c r="D19" i="23"/>
  <c r="A6" i="21"/>
  <c r="F9" i="23" l="1"/>
  <c r="F12" i="23"/>
  <c r="F11" i="23"/>
  <c r="I16" i="23"/>
  <c r="E16" i="23" s="1"/>
  <c r="I21" i="23"/>
  <c r="E21" i="23" s="1"/>
  <c r="K15" i="21"/>
  <c r="K32" i="21"/>
  <c r="K26" i="23"/>
  <c r="I19" i="23"/>
  <c r="E19" i="23" s="1"/>
  <c r="I24" i="23"/>
  <c r="E24" i="23" s="1"/>
  <c r="I14" i="23"/>
  <c r="E14" i="23" s="1"/>
  <c r="I10" i="23"/>
  <c r="E10" i="23" s="1"/>
  <c r="I15" i="23"/>
  <c r="E15" i="23" s="1"/>
  <c r="K20" i="23"/>
  <c r="L34" i="23"/>
  <c r="I29" i="23"/>
  <c r="E29" i="23" s="1"/>
  <c r="F29" i="23" s="1"/>
  <c r="I26" i="23"/>
  <c r="E26" i="23" s="1"/>
  <c r="K31" i="23"/>
  <c r="I13" i="23"/>
  <c r="E13" i="23" s="1"/>
  <c r="K18" i="23"/>
  <c r="I17" i="23"/>
  <c r="E17" i="23" s="1"/>
  <c r="K22" i="23"/>
  <c r="K5" i="21"/>
  <c r="J5" i="21"/>
  <c r="F9" i="22" l="1"/>
  <c r="F17" i="23"/>
  <c r="F26" i="23"/>
  <c r="F15" i="23"/>
  <c r="F19" i="23"/>
  <c r="F21" i="23"/>
  <c r="F24" i="23"/>
  <c r="F10" i="23"/>
  <c r="F16" i="23"/>
  <c r="F13" i="23"/>
  <c r="F14" i="23"/>
  <c r="E9" i="22"/>
  <c r="I32" i="21"/>
  <c r="E32" i="21" s="1"/>
  <c r="F32" i="21" s="1"/>
  <c r="I11" i="21"/>
  <c r="E11" i="21" s="1"/>
  <c r="F11" i="21" s="1"/>
  <c r="I19" i="21"/>
  <c r="E19" i="21" s="1"/>
  <c r="F19" i="21" s="1"/>
  <c r="I17" i="21"/>
  <c r="E17" i="21" s="1"/>
  <c r="F17" i="21" s="1"/>
  <c r="I13" i="21"/>
  <c r="E13" i="21" s="1"/>
  <c r="F13" i="21" s="1"/>
  <c r="I10" i="21"/>
  <c r="E10" i="21" s="1"/>
  <c r="F10" i="21" s="1"/>
  <c r="I16" i="21"/>
  <c r="E16" i="21" s="1"/>
  <c r="F16" i="21" s="1"/>
  <c r="I14" i="21"/>
  <c r="E14" i="21" s="1"/>
  <c r="F14" i="21" s="1"/>
  <c r="I25" i="21"/>
  <c r="E25" i="21" s="1"/>
  <c r="F25" i="21" s="1"/>
  <c r="I22" i="21"/>
  <c r="E22" i="21" s="1"/>
  <c r="F22" i="21" s="1"/>
  <c r="I20" i="21"/>
  <c r="E20" i="21" s="1"/>
  <c r="F20" i="21" s="1"/>
  <c r="I28" i="21"/>
  <c r="E28" i="21" s="1"/>
  <c r="F28" i="21" s="1"/>
  <c r="I31" i="21"/>
  <c r="E31" i="21" s="1"/>
  <c r="F31" i="21" s="1"/>
  <c r="I23" i="21"/>
  <c r="E23" i="21" s="1"/>
  <c r="F23" i="21" s="1"/>
  <c r="I26" i="21"/>
  <c r="E26" i="21" s="1"/>
  <c r="F26" i="21" s="1"/>
  <c r="I29" i="21"/>
  <c r="E29" i="21" s="1"/>
  <c r="F29" i="21" s="1"/>
  <c r="I12" i="21"/>
  <c r="E12" i="21" s="1"/>
  <c r="F12" i="21" s="1"/>
  <c r="K18" i="21"/>
  <c r="I18" i="21" s="1"/>
  <c r="E18" i="21" s="1"/>
  <c r="F18" i="21" s="1"/>
  <c r="I15" i="21"/>
  <c r="E15" i="21" s="1"/>
  <c r="F15" i="21" s="1"/>
  <c r="I9" i="21"/>
  <c r="E9" i="21" s="1"/>
  <c r="F9" i="21" s="1"/>
  <c r="I22" i="23"/>
  <c r="E22" i="23" s="1"/>
  <c r="K27" i="23"/>
  <c r="L39" i="23"/>
  <c r="I34" i="23"/>
  <c r="E34" i="23" s="1"/>
  <c r="F34" i="23" s="1"/>
  <c r="K25" i="23"/>
  <c r="I20" i="23"/>
  <c r="E20" i="23" s="1"/>
  <c r="K23" i="23"/>
  <c r="I18" i="23"/>
  <c r="E18" i="23" s="1"/>
  <c r="I31" i="23"/>
  <c r="E31" i="23" s="1"/>
  <c r="K36" i="23"/>
  <c r="F31" i="23" l="1"/>
  <c r="F11" i="22" s="1"/>
  <c r="E11" i="22"/>
  <c r="F22" i="23"/>
  <c r="E14" i="22"/>
  <c r="G14" i="22" s="1"/>
  <c r="H14" i="22" s="1"/>
  <c r="F18" i="23"/>
  <c r="F20" i="23"/>
  <c r="F14" i="22"/>
  <c r="K41" i="23"/>
  <c r="I36" i="23"/>
  <c r="E36" i="23" s="1"/>
  <c r="L44" i="23"/>
  <c r="I44" i="23" s="1"/>
  <c r="E44" i="23" s="1"/>
  <c r="I39" i="23"/>
  <c r="E39" i="23" s="1"/>
  <c r="I27" i="23"/>
  <c r="E27" i="23" s="1"/>
  <c r="K32" i="23"/>
  <c r="I23" i="23"/>
  <c r="E23" i="23" s="1"/>
  <c r="K28" i="23"/>
  <c r="I25" i="23"/>
  <c r="E25" i="23" s="1"/>
  <c r="K30" i="23"/>
  <c r="F39" i="23" l="1"/>
  <c r="F19" i="22" s="1"/>
  <c r="E19" i="22"/>
  <c r="G19" i="22" s="1"/>
  <c r="H19" i="22" s="1"/>
  <c r="F25" i="23"/>
  <c r="F23" i="23"/>
  <c r="F44" i="23"/>
  <c r="F24" i="22" s="1"/>
  <c r="E24" i="22"/>
  <c r="F27" i="23"/>
  <c r="F36" i="23"/>
  <c r="F16" i="22" s="1"/>
  <c r="E16" i="22"/>
  <c r="I30" i="23"/>
  <c r="E30" i="23" s="1"/>
  <c r="K35" i="23"/>
  <c r="K33" i="23"/>
  <c r="I28" i="23"/>
  <c r="E28" i="23" s="1"/>
  <c r="I32" i="23"/>
  <c r="E32" i="23" s="1"/>
  <c r="K37" i="23"/>
  <c r="I41" i="23"/>
  <c r="E41" i="23" s="1"/>
  <c r="K46" i="23"/>
  <c r="I46" i="23" s="1"/>
  <c r="E46" i="23" s="1"/>
  <c r="F30" i="23" l="1"/>
  <c r="F10" i="22" s="1"/>
  <c r="E10" i="22"/>
  <c r="G10" i="22" s="1"/>
  <c r="H10" i="22" s="1"/>
  <c r="F46" i="23"/>
  <c r="F26" i="22" s="1"/>
  <c r="E26" i="22"/>
  <c r="F28" i="23"/>
  <c r="F32" i="23"/>
  <c r="F12" i="22" s="1"/>
  <c r="E12" i="22"/>
  <c r="F41" i="23"/>
  <c r="F21" i="22" s="1"/>
  <c r="E21" i="22"/>
  <c r="K38" i="23"/>
  <c r="I33" i="23"/>
  <c r="E33" i="23" s="1"/>
  <c r="K40" i="23"/>
  <c r="I35" i="23"/>
  <c r="E35" i="23" s="1"/>
  <c r="I37" i="23"/>
  <c r="E37" i="23" s="1"/>
  <c r="K42" i="23"/>
  <c r="F33" i="23" l="1"/>
  <c r="F13" i="22" s="1"/>
  <c r="E13" i="22"/>
  <c r="F37" i="23"/>
  <c r="F17" i="22" s="1"/>
  <c r="E17" i="22"/>
  <c r="F35" i="23"/>
  <c r="F15" i="22" s="1"/>
  <c r="E15" i="22"/>
  <c r="G15" i="22" s="1"/>
  <c r="H15" i="22" s="1"/>
  <c r="I42" i="23"/>
  <c r="E42" i="23" s="1"/>
  <c r="K47" i="23"/>
  <c r="I47" i="23" s="1"/>
  <c r="E47" i="23" s="1"/>
  <c r="K45" i="23"/>
  <c r="I45" i="23" s="1"/>
  <c r="E45" i="23" s="1"/>
  <c r="I40" i="23"/>
  <c r="E40" i="23" s="1"/>
  <c r="I38" i="23"/>
  <c r="E38" i="23" s="1"/>
  <c r="K43" i="23"/>
  <c r="F38" i="23" l="1"/>
  <c r="F18" i="22" s="1"/>
  <c r="E18" i="22"/>
  <c r="F42" i="23"/>
  <c r="F22" i="22" s="1"/>
  <c r="E22" i="22"/>
  <c r="F40" i="23"/>
  <c r="F20" i="22" s="1"/>
  <c r="E20" i="22"/>
  <c r="G20" i="22" s="1"/>
  <c r="H20" i="22" s="1"/>
  <c r="F45" i="23"/>
  <c r="F25" i="22" s="1"/>
  <c r="E25" i="22"/>
  <c r="F47" i="23"/>
  <c r="F27" i="22" s="1"/>
  <c r="E27" i="22"/>
  <c r="I43" i="23"/>
  <c r="E43" i="23" s="1"/>
  <c r="K48" i="23"/>
  <c r="I48" i="23" s="1"/>
  <c r="E48" i="23" s="1"/>
  <c r="L21" i="21"/>
  <c r="L24" i="21" s="1"/>
  <c r="L27" i="21" s="1"/>
  <c r="L30" i="21" s="1"/>
  <c r="F43" i="23" l="1"/>
  <c r="F23" i="22" s="1"/>
  <c r="E23" i="22"/>
  <c r="F48" i="23"/>
  <c r="F28" i="22" s="1"/>
  <c r="E28" i="22"/>
  <c r="D30" i="21"/>
  <c r="D18" i="21" s="1"/>
  <c r="K21" i="21" l="1"/>
  <c r="I21" i="21" s="1"/>
  <c r="K24" i="21" l="1"/>
  <c r="I24" i="21" s="1"/>
  <c r="E21" i="21"/>
  <c r="F21" i="21" s="1"/>
  <c r="E24" i="21" l="1"/>
  <c r="F24" i="21" s="1"/>
  <c r="K27" i="21"/>
  <c r="I27" i="21" s="1"/>
  <c r="E27" i="21" l="1"/>
  <c r="F27" i="21" s="1"/>
  <c r="K30" i="21"/>
  <c r="I30" i="21" l="1"/>
  <c r="E30" i="21" s="1"/>
  <c r="F30" i="21" s="1"/>
</calcChain>
</file>

<file path=xl/sharedStrings.xml><?xml version="1.0" encoding="utf-8"?>
<sst xmlns="http://schemas.openxmlformats.org/spreadsheetml/2006/main" count="340" uniqueCount="68">
  <si>
    <t>Inversiones 100% Empresa</t>
  </si>
  <si>
    <t>Región</t>
  </si>
  <si>
    <t>Tipo Módulo</t>
  </si>
  <si>
    <t>BT8-160</t>
  </si>
  <si>
    <t>BT8-240</t>
  </si>
  <si>
    <t>BT8-320</t>
  </si>
  <si>
    <t>Selva</t>
  </si>
  <si>
    <t>Amazonía (1)</t>
  </si>
  <si>
    <t>(1) Aplicable a las Zonas de la Amazonía bajo el ámbito de la Ley N° 27037, Ley de Promoción de la Inversión en la Amazonía.</t>
  </si>
  <si>
    <t>Inversiones 100% Estado</t>
  </si>
  <si>
    <t>Tipo de Módulo</t>
  </si>
  <si>
    <t>A</t>
  </si>
  <si>
    <t>B</t>
  </si>
  <si>
    <t>Total</t>
  </si>
  <si>
    <t>BT8-160/BT8-240/BT8-320</t>
  </si>
  <si>
    <t>Cargo Fijo Equivalente por Energía Promedio (ctm. S/./kW.h)</t>
  </si>
  <si>
    <t>Costa</t>
  </si>
  <si>
    <t>Sierra</t>
  </si>
  <si>
    <t>Selva y Amazonía</t>
  </si>
  <si>
    <t>Cargo</t>
  </si>
  <si>
    <t>Corte</t>
  </si>
  <si>
    <t>Reconexión</t>
  </si>
  <si>
    <t>Cargos de Corte y Reconexión - S/.</t>
  </si>
  <si>
    <t>Energía Promedio Mensual Disponible (kW.h/mes)</t>
  </si>
  <si>
    <t>Tarifa Eléctrica Rural para Sistemas Fotovoltaicos</t>
  </si>
  <si>
    <t>(No incluye IGV)</t>
  </si>
  <si>
    <t>Cargo Fijo Equivalente por Energía Promedio (ctm.S/./kW.h)</t>
  </si>
  <si>
    <t>Con FOSE</t>
  </si>
  <si>
    <t>Inversiones</t>
  </si>
  <si>
    <t>Energía Promedio Mensual Disponible (kW.h)</t>
  </si>
  <si>
    <t>Sin FOSE</t>
  </si>
  <si>
    <t>100% Empresa</t>
  </si>
  <si>
    <t xml:space="preserve">Costa </t>
  </si>
  <si>
    <t xml:space="preserve">Selva  </t>
  </si>
  <si>
    <t>CFEEPo</t>
  </si>
  <si>
    <t>FA</t>
  </si>
  <si>
    <t>IPM</t>
  </si>
  <si>
    <t>Base</t>
  </si>
  <si>
    <t>TC</t>
  </si>
  <si>
    <t>Factor</t>
  </si>
  <si>
    <t>(1) Aplicable en zonas de la amazonía bajo el ámbito de la Ley N° 27037</t>
  </si>
  <si>
    <t>100% Estado</t>
  </si>
  <si>
    <t>Cargos de Corte y Reconexión - S/. Iniciales</t>
  </si>
  <si>
    <t>MEM-DM</t>
  </si>
  <si>
    <t>BT8-070</t>
  </si>
  <si>
    <t>BT8-100</t>
  </si>
  <si>
    <t>BT8-070/BT8-100</t>
  </si>
  <si>
    <t>0-30</t>
  </si>
  <si>
    <t>31-100</t>
  </si>
  <si>
    <t>RM198-2015</t>
  </si>
  <si>
    <t>&lt;==Ultimo AJ remitido cuando varie VAD</t>
  </si>
  <si>
    <t>Tarifa Eléctrica Rural para Sistemas Fotovoltaicos_Sistema Prepago</t>
  </si>
  <si>
    <t>BT8-050-PRE</t>
  </si>
  <si>
    <t>&lt;==Ultimo AJ remitido cuando varie VAD y enlazado a Postpago</t>
  </si>
  <si>
    <t>Resolución OSINERGMIN N° 154-2022</t>
  </si>
  <si>
    <t>BT8-120-PRE</t>
  </si>
  <si>
    <t>BT8-240-PRE</t>
  </si>
  <si>
    <t>Fijado por Resolución 154-2022-OS/CD</t>
  </si>
  <si>
    <t>Factor Covid-19</t>
  </si>
  <si>
    <t>CON COVID:</t>
  </si>
  <si>
    <t>SIN COVID:</t>
  </si>
  <si>
    <t>De acuerdo a Resolución Osinergmin N° 304/2015 OS/CD Aplicable a partir del mes de marzo 2016</t>
  </si>
  <si>
    <t>TARIFA CON PARTICIP DE EMPRESA - ADINELSA</t>
  </si>
  <si>
    <t>Empresa</t>
  </si>
  <si>
    <t>Actualizado mediante Resol osinergmin N° 194-2023</t>
  </si>
  <si>
    <t>Estado</t>
  </si>
  <si>
    <t>Region</t>
  </si>
  <si>
    <t>Aplicable Adinelsa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</si>
</sst>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[$€]_-;\-* #,##0.00\ [$€]_-;_-* &quot;-&quot;??\ [$€]_-;_-@_-"/>
    <numFmt numFmtId="166" formatCode="dd\-mmm\-yyyy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67">
    <xf numFmtId="0" fontId="0" fillId="0" borderId="0" xfId="0" applyAlignment="1"/>
    <xf numFmtId="0" fontId="6" fillId="0" borderId="0" xfId="0" applyFont="1">
      <alignment vertical="top"/>
    </xf>
    <xf numFmtId="0" fontId="7" fillId="0" borderId="0" xfId="0" applyFont="1">
      <alignment vertical="top"/>
    </xf>
    <xf numFmtId="0" fontId="9" fillId="0" borderId="1" xfId="0" applyFont="1" applyBorder="1" applyAlignment="1">
      <alignment horizontal="center"/>
    </xf>
    <xf numFmtId="0" fontId="6" fillId="0" borderId="2" xfId="0" applyFont="1" applyBorder="1">
      <alignment vertical="top"/>
    </xf>
    <xf numFmtId="0" fontId="10" fillId="0" borderId="2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5" fillId="0" borderId="0" xfId="2" applyFont="1"/>
    <xf numFmtId="0" fontId="8" fillId="0" borderId="0" xfId="3" applyFont="1"/>
    <xf numFmtId="0" fontId="1" fillId="0" borderId="0" xfId="3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/>
    <xf numFmtId="0" fontId="18" fillId="0" borderId="0" xfId="0" applyFont="1" applyAlignment="1"/>
    <xf numFmtId="0" fontId="3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 vertical="center"/>
    </xf>
    <xf numFmtId="0" fontId="16" fillId="3" borderId="0" xfId="0" applyFont="1" applyFill="1" applyAlignment="1"/>
    <xf numFmtId="0" fontId="0" fillId="3" borderId="0" xfId="0" applyFill="1" applyAlignment="1"/>
    <xf numFmtId="0" fontId="11" fillId="3" borderId="0" xfId="3" applyFont="1" applyFill="1"/>
    <xf numFmtId="164" fontId="15" fillId="0" borderId="0" xfId="0" applyNumberFormat="1" applyFont="1" applyAlignment="1"/>
    <xf numFmtId="0" fontId="9" fillId="3" borderId="4" xfId="3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17" fillId="4" borderId="0" xfId="0" applyFont="1" applyFill="1" applyAlignment="1"/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64" fontId="1" fillId="3" borderId="4" xfId="2" applyNumberFormat="1" applyFont="1" applyFill="1" applyBorder="1" applyAlignment="1">
      <alignment horizontal="center"/>
    </xf>
    <xf numFmtId="9" fontId="16" fillId="0" borderId="0" xfId="5" applyFont="1" applyBorder="1" applyAlignment="1" applyProtection="1">
      <protection locked="0"/>
    </xf>
    <xf numFmtId="164" fontId="5" fillId="0" borderId="0" xfId="0" applyNumberFormat="1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4" borderId="0" xfId="0" applyFont="1" applyFill="1">
      <alignment vertical="top"/>
    </xf>
    <xf numFmtId="0" fontId="6" fillId="4" borderId="0" xfId="0" applyFont="1" applyFill="1">
      <alignment vertical="top"/>
    </xf>
    <xf numFmtId="0" fontId="13" fillId="4" borderId="0" xfId="0" applyFont="1" applyFill="1">
      <alignment vertical="top"/>
    </xf>
    <xf numFmtId="0" fontId="14" fillId="4" borderId="0" xfId="0" applyFont="1" applyFill="1" applyProtection="1">
      <alignment vertical="top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11" fillId="4" borderId="0" xfId="3" applyFont="1" applyFill="1"/>
    <xf numFmtId="0" fontId="0" fillId="4" borderId="0" xfId="0" applyFill="1" applyAlignment="1"/>
    <xf numFmtId="0" fontId="14" fillId="4" borderId="0" xfId="0" applyFont="1" applyFill="1">
      <alignment vertical="top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0" fontId="0" fillId="0" borderId="0" xfId="0" applyNumberFormat="1" applyAlignment="1"/>
    <xf numFmtId="0" fontId="3" fillId="0" borderId="9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4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right" vertical="center"/>
    </xf>
    <xf numFmtId="4" fontId="20" fillId="3" borderId="4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4" fillId="0" borderId="0" xfId="0" applyFont="1" applyFill="1" applyBorder="1">
      <alignment vertical="top"/>
    </xf>
    <xf numFmtId="0" fontId="16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3" applyFont="1" applyFill="1" applyBorder="1"/>
    <xf numFmtId="0" fontId="8" fillId="0" borderId="0" xfId="3" applyFont="1" applyFill="1" applyBorder="1"/>
    <xf numFmtId="0" fontId="1" fillId="0" borderId="0" xfId="3" applyFill="1" applyBorder="1"/>
    <xf numFmtId="0" fontId="1" fillId="0" borderId="0" xfId="3" applyFill="1" applyBorder="1" applyAlignment="1">
      <alignment horizontal="center"/>
    </xf>
    <xf numFmtId="4" fontId="0" fillId="0" borderId="0" xfId="0" applyNumberFormat="1" applyAlignment="1"/>
    <xf numFmtId="0" fontId="0" fillId="0" borderId="0" xfId="0" applyAlignment="1">
      <alignment horizontal="left"/>
    </xf>
    <xf numFmtId="0" fontId="6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7" fillId="4" borderId="0" xfId="0" applyFont="1" applyFill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4" fontId="1" fillId="4" borderId="4" xfId="0" applyNumberFormat="1" applyFont="1" applyFill="1" applyBorder="1" applyAlignment="1">
      <alignment horizontal="center" vertical="center"/>
    </xf>
    <xf numFmtId="0" fontId="11" fillId="4" borderId="0" xfId="3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3" fillId="3" borderId="4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1" fillId="3" borderId="4" xfId="2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indent="1"/>
    </xf>
    <xf numFmtId="0" fontId="21" fillId="0" borderId="0" xfId="2" applyFont="1"/>
    <xf numFmtId="0" fontId="0" fillId="0" borderId="4" xfId="0" applyBorder="1" applyAlignment="1">
      <alignment horizontal="right" vertical="center" indent="1"/>
    </xf>
    <xf numFmtId="0" fontId="23" fillId="0" borderId="0" xfId="0" applyFont="1" applyAlignment="1"/>
    <xf numFmtId="10" fontId="0" fillId="0" borderId="0" xfId="0" applyNumberFormat="1" applyAlignment="1">
      <alignment horizontal="center"/>
    </xf>
    <xf numFmtId="0" fontId="24" fillId="0" borderId="0" xfId="0" applyFont="1" applyAlignment="1"/>
    <xf numFmtId="0" fontId="0" fillId="5" borderId="4" xfId="0" applyFill="1" applyBorder="1" applyAlignment="1"/>
    <xf numFmtId="10" fontId="3" fillId="0" borderId="4" xfId="0" applyNumberFormat="1" applyFont="1" applyBorder="1" applyAlignment="1"/>
    <xf numFmtId="0" fontId="25" fillId="4" borderId="0" xfId="0" applyFont="1" applyFill="1" applyProtection="1">
      <alignment vertical="top"/>
      <protection locked="0"/>
    </xf>
    <xf numFmtId="4" fontId="6" fillId="4" borderId="4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43" fontId="0" fillId="0" borderId="0" xfId="6" applyFont="1" applyAlignment="1"/>
    <xf numFmtId="4" fontId="0" fillId="4" borderId="4" xfId="0" applyNumberForma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2" fillId="4" borderId="0" xfId="3" applyFont="1" applyFill="1"/>
    <xf numFmtId="0" fontId="0" fillId="4" borderId="4" xfId="0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9" fillId="3" borderId="4" xfId="0" applyFont="1" applyFill="1" applyBorder="1" applyAlignment="1">
      <alignment horizontal="center" vertical="center"/>
    </xf>
  </cellXfs>
  <cellStyles count="7">
    <cellStyle name="Euro" xfId="1" xr:uid="{00000000-0005-0000-0000-000000000000}"/>
    <cellStyle name="Millares" xfId="6" builtinId="3"/>
    <cellStyle name="Normal" xfId="0" builtinId="0"/>
    <cellStyle name="Normal_INF-216-2010-GART_Prepublicación_SF" xfId="2" xr:uid="{00000000-0005-0000-0000-000002000000}"/>
    <cellStyle name="Normal_INF-270-2010-GART_Fijación_SF" xfId="3" xr:uid="{00000000-0005-0000-0000-000003000000}"/>
    <cellStyle name="Normal_VAD Piura Abr2009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68</xdr:row>
      <xdr:rowOff>133350</xdr:rowOff>
    </xdr:from>
    <xdr:to>
      <xdr:col>19</xdr:col>
      <xdr:colOff>713592</xdr:colOff>
      <xdr:row>80</xdr:row>
      <xdr:rowOff>18821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C9E0A5D-078D-D7E0-A3C2-66F4767D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13220700"/>
          <a:ext cx="6257143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33618</xdr:rowOff>
    </xdr:from>
    <xdr:to>
      <xdr:col>6</xdr:col>
      <xdr:colOff>448095</xdr:colOff>
      <xdr:row>66</xdr:row>
      <xdr:rowOff>33581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B03641-0A6A-4626-A654-EA020BE2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0"/>
          <a:ext cx="5098536" cy="1389493"/>
        </a:xfrm>
        <a:prstGeom prst="rect">
          <a:avLst/>
        </a:prstGeom>
      </xdr:spPr>
    </xdr:pic>
    <xdr:clientData/>
  </xdr:twoCellAnchor>
  <xdr:twoCellAnchor editAs="oneCell">
    <xdr:from>
      <xdr:col>13</xdr:col>
      <xdr:colOff>212912</xdr:colOff>
      <xdr:row>7</xdr:row>
      <xdr:rowOff>67235</xdr:rowOff>
    </xdr:from>
    <xdr:to>
      <xdr:col>18</xdr:col>
      <xdr:colOff>342741</xdr:colOff>
      <xdr:row>11</xdr:row>
      <xdr:rowOff>53908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C96563-BBC6-49DF-8BB5-4CA83495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2412" y="1591235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16</xdr:col>
      <xdr:colOff>267678</xdr:colOff>
      <xdr:row>18</xdr:row>
      <xdr:rowOff>58832</xdr:rowOff>
    </xdr:from>
    <xdr:to>
      <xdr:col>23</xdr:col>
      <xdr:colOff>140633</xdr:colOff>
      <xdr:row>32</xdr:row>
      <xdr:rowOff>138833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83E008-F229-45A2-9D16-2E8F82850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41" r="5341" b="46001"/>
        <a:stretch/>
      </xdr:blipFill>
      <xdr:spPr>
        <a:xfrm>
          <a:off x="15117153" y="4030757"/>
          <a:ext cx="5711781" cy="2346951"/>
        </a:xfrm>
        <a:prstGeom prst="rect">
          <a:avLst/>
        </a:prstGeom>
      </xdr:spPr>
    </xdr:pic>
    <xdr:clientData/>
  </xdr:twoCellAnchor>
  <xdr:twoCellAnchor editAs="oneCell">
    <xdr:from>
      <xdr:col>11</xdr:col>
      <xdr:colOff>997323</xdr:colOff>
      <xdr:row>20</xdr:row>
      <xdr:rowOff>144569</xdr:rowOff>
    </xdr:from>
    <xdr:to>
      <xdr:col>16</xdr:col>
      <xdr:colOff>170465</xdr:colOff>
      <xdr:row>33</xdr:row>
      <xdr:rowOff>52625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ECC99C3-F904-4F65-AB80-CC4AFB453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321" t="55901" r="4687"/>
        <a:stretch/>
      </xdr:blipFill>
      <xdr:spPr>
        <a:xfrm>
          <a:off x="10122273" y="4440344"/>
          <a:ext cx="4897667" cy="2013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249201</xdr:colOff>
      <xdr:row>54</xdr:row>
      <xdr:rowOff>2887</xdr:rowOff>
    </xdr:from>
    <xdr:to>
      <xdr:col>20</xdr:col>
      <xdr:colOff>26293</xdr:colOff>
      <xdr:row>62</xdr:row>
      <xdr:rowOff>46034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F3D6FF-E14F-CF54-AABD-1427130C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3151" y="11461462"/>
          <a:ext cx="6177892" cy="133854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4</xdr:row>
      <xdr:rowOff>44824</xdr:rowOff>
    </xdr:from>
    <xdr:to>
      <xdr:col>19</xdr:col>
      <xdr:colOff>510828</xdr:colOff>
      <xdr:row>7</xdr:row>
      <xdr:rowOff>457321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D75A51-FB41-40C5-AF6D-D435065F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0382" y="717177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12</xdr:col>
      <xdr:colOff>739589</xdr:colOff>
      <xdr:row>11</xdr:row>
      <xdr:rowOff>145673</xdr:rowOff>
    </xdr:from>
    <xdr:to>
      <xdr:col>17</xdr:col>
      <xdr:colOff>365627</xdr:colOff>
      <xdr:row>21</xdr:row>
      <xdr:rowOff>204803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A08CB1-1D0D-4D30-91C4-596065901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46749"/>
        <a:stretch/>
      </xdr:blipFill>
      <xdr:spPr>
        <a:xfrm>
          <a:off x="11172265" y="3115232"/>
          <a:ext cx="5341038" cy="2188247"/>
        </a:xfrm>
        <a:prstGeom prst="rect">
          <a:avLst/>
        </a:prstGeom>
      </xdr:spPr>
    </xdr:pic>
    <xdr:clientData/>
  </xdr:twoCellAnchor>
  <xdr:twoCellAnchor editAs="oneCell">
    <xdr:from>
      <xdr:col>17</xdr:col>
      <xdr:colOff>424016</xdr:colOff>
      <xdr:row>13</xdr:row>
      <xdr:rowOff>134379</xdr:rowOff>
    </xdr:from>
    <xdr:to>
      <xdr:col>21</xdr:col>
      <xdr:colOff>711595</xdr:colOff>
      <xdr:row>21</xdr:row>
      <xdr:rowOff>196523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1E4581E-CA17-4599-B473-9D64531D4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235" t="55923" r="1178" b="1324"/>
        <a:stretch/>
      </xdr:blipFill>
      <xdr:spPr>
        <a:xfrm>
          <a:off x="16571692" y="3529761"/>
          <a:ext cx="3839844" cy="1765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collantes\Configuraci&#243;n%20local\Archivos%20temporales%20de%20Internet\OLK18C\TF062005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FBT8_04.02.2025%20AD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onVAD"/>
      <sheetName val="PBEMT"/>
      <sheetName val="BarraFactores"/>
      <sheetName val="TransSecun"/>
      <sheetName val="Pliegos"/>
      <sheetName val="PliegosFOSE"/>
      <sheetName val="FBP"/>
      <sheetName val="Ep"/>
      <sheetName val="PTP"/>
      <sheetName val="FPerd"/>
      <sheetName val="Cálculo Precios Medios"/>
      <sheetName val="Precios Medios"/>
      <sheetName val="Precios Medios FOSE"/>
      <sheetName val="Cargos"/>
      <sheetName val="CargosFOSE"/>
      <sheetName val="ParaFormu"/>
      <sheetName val="EstructuraBT5"/>
      <sheetName val="Tabla_Resumen"/>
      <sheetName val="Tabla_ResumenFOS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egoRural"/>
      <sheetName val="Part ADIL"/>
      <sheetName val="W"/>
      <sheetName val="Part ENTELIN"/>
    </sheetNames>
    <sheetDataSet>
      <sheetData sheetId="0">
        <row r="9">
          <cell r="D9">
            <v>7.75</v>
          </cell>
        </row>
        <row r="10">
          <cell r="D10">
            <v>10.36</v>
          </cell>
        </row>
        <row r="11">
          <cell r="D11">
            <v>16.920000000000002</v>
          </cell>
        </row>
        <row r="12">
          <cell r="D12">
            <v>25.37</v>
          </cell>
        </row>
        <row r="13">
          <cell r="D13">
            <v>33.83</v>
          </cell>
        </row>
        <row r="14">
          <cell r="D14">
            <v>8.06</v>
          </cell>
        </row>
        <row r="15">
          <cell r="D15">
            <v>10.77</v>
          </cell>
        </row>
        <row r="16">
          <cell r="D16">
            <v>17.59</v>
          </cell>
        </row>
        <row r="17">
          <cell r="D17">
            <v>26.39</v>
          </cell>
        </row>
        <row r="18">
          <cell r="D18">
            <v>35.18</v>
          </cell>
        </row>
        <row r="19">
          <cell r="D19">
            <v>6.46</v>
          </cell>
        </row>
        <row r="20">
          <cell r="D20">
            <v>8.6300000000000008</v>
          </cell>
        </row>
        <row r="21">
          <cell r="D21">
            <v>14.09</v>
          </cell>
        </row>
        <row r="22">
          <cell r="D22">
            <v>21.13</v>
          </cell>
        </row>
        <row r="23">
          <cell r="D23">
            <v>28.17</v>
          </cell>
        </row>
        <row r="24">
          <cell r="D24">
            <v>6.46</v>
          </cell>
        </row>
        <row r="25">
          <cell r="D25">
            <v>8.6300000000000008</v>
          </cell>
        </row>
        <row r="26">
          <cell r="D26">
            <v>14.09</v>
          </cell>
        </row>
        <row r="27">
          <cell r="D27">
            <v>21.13</v>
          </cell>
        </row>
        <row r="28">
          <cell r="D28">
            <v>28.17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showGridLines="0" zoomScale="80" zoomScaleNormal="80" workbookViewId="0">
      <selection activeCell="A7" sqref="A7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10" customWidth="1"/>
    <col min="5" max="5" width="11.85546875" customWidth="1"/>
    <col min="6" max="6" width="10" customWidth="1"/>
    <col min="8" max="8" width="12.28515625" customWidth="1"/>
    <col min="9" max="9" width="16.5703125" bestFit="1" customWidth="1"/>
    <col min="10" max="10" width="12.7109375" customWidth="1"/>
    <col min="11" max="12" width="15.85546875" style="29" customWidth="1"/>
    <col min="13" max="13" width="15.85546875" customWidth="1"/>
    <col min="15" max="15" width="26.85546875" customWidth="1"/>
    <col min="16" max="16" width="15.85546875" customWidth="1"/>
    <col min="17" max="17" width="15" customWidth="1"/>
    <col min="18" max="18" width="13.28515625" customWidth="1"/>
    <col min="19" max="19" width="13.5703125" customWidth="1"/>
  </cols>
  <sheetData>
    <row r="1" spans="1:18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</row>
    <row r="2" spans="1:18">
      <c r="F2" s="61">
        <v>0.77500000000000002</v>
      </c>
      <c r="G2" s="11">
        <v>23.25</v>
      </c>
      <c r="H2" s="60" t="s">
        <v>49</v>
      </c>
      <c r="J2" s="27" t="s">
        <v>36</v>
      </c>
      <c r="K2" s="27" t="s">
        <v>38</v>
      </c>
    </row>
    <row r="3" spans="1:18">
      <c r="H3" s="16" t="s">
        <v>43</v>
      </c>
      <c r="I3" s="62" t="s">
        <v>37</v>
      </c>
      <c r="J3" s="44">
        <v>127.90781</v>
      </c>
      <c r="K3" s="44">
        <v>3.7010000000000001</v>
      </c>
    </row>
    <row r="4" spans="1:18" ht="15.75">
      <c r="A4" s="46" t="s">
        <v>24</v>
      </c>
      <c r="B4" s="47"/>
      <c r="C4" s="47"/>
      <c r="D4" s="47"/>
      <c r="E4" s="47"/>
      <c r="F4" s="47"/>
      <c r="H4" s="42">
        <v>1.0323</v>
      </c>
      <c r="I4" s="43">
        <v>45965</v>
      </c>
      <c r="J4" s="166">
        <v>126.57744</v>
      </c>
      <c r="K4" s="166">
        <v>3.379</v>
      </c>
      <c r="L4" s="95" t="s">
        <v>50</v>
      </c>
    </row>
    <row r="5" spans="1:18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ROUND(+J4/J3,4)</f>
        <v>0.98960000000000004</v>
      </c>
      <c r="K5" s="12">
        <f>ROUND(+K4/K3,4)</f>
        <v>0.91300000000000003</v>
      </c>
    </row>
    <row r="6" spans="1:18">
      <c r="A6" s="49" t="str">
        <f>CONCATENATE("Vigente a partir del ",TEXT(I4,"DD/MMM/YYYY"))</f>
        <v>Vigente a partir del 04/Nov/2025</v>
      </c>
      <c r="B6" s="47"/>
      <c r="C6" s="47"/>
      <c r="D6" s="47"/>
      <c r="E6" s="47"/>
      <c r="F6" s="47"/>
      <c r="K6"/>
    </row>
    <row r="7" spans="1:18" ht="42" customHeight="1">
      <c r="A7" s="47"/>
      <c r="B7" s="47"/>
      <c r="C7" s="47"/>
      <c r="D7" s="47"/>
      <c r="E7" s="154" t="s">
        <v>26</v>
      </c>
      <c r="F7" s="155"/>
    </row>
    <row r="8" spans="1:18" ht="63.75">
      <c r="A8" s="50" t="s">
        <v>28</v>
      </c>
      <c r="B8" s="50" t="s">
        <v>1</v>
      </c>
      <c r="C8" s="50" t="s">
        <v>10</v>
      </c>
      <c r="D8" s="50" t="s">
        <v>29</v>
      </c>
      <c r="E8" s="108" t="s">
        <v>30</v>
      </c>
      <c r="F8" s="52" t="s">
        <v>27</v>
      </c>
      <c r="H8" s="118" t="s">
        <v>34</v>
      </c>
      <c r="I8" s="12" t="s">
        <v>35</v>
      </c>
      <c r="K8" s="156" t="s">
        <v>54</v>
      </c>
      <c r="L8" s="156"/>
      <c r="M8" s="28"/>
    </row>
    <row r="9" spans="1:18">
      <c r="A9" s="150" t="s">
        <v>41</v>
      </c>
      <c r="B9" s="150" t="s">
        <v>32</v>
      </c>
      <c r="C9" s="53" t="s">
        <v>44</v>
      </c>
      <c r="D9" s="122">
        <f>+D29</f>
        <v>7.75</v>
      </c>
      <c r="E9" s="125">
        <f>+ROUND(H9*I9,2)</f>
        <v>461.14</v>
      </c>
      <c r="F9" s="125">
        <f>+E9*(1-F2*MEM_DM)</f>
        <v>92.213012949999978</v>
      </c>
      <c r="G9" s="94"/>
      <c r="H9" s="125">
        <f>+P53</f>
        <v>479.21</v>
      </c>
      <c r="I9" s="117">
        <f>+ROUND(K9*$J$5+L9*$K$5,4)</f>
        <v>0.96230000000000004</v>
      </c>
      <c r="K9" s="30">
        <f>+PliegoRural_Postpago!P16</f>
        <v>0.64339999999999997</v>
      </c>
      <c r="L9" s="30">
        <f>+PliegoRural_Postpago!Q16</f>
        <v>0.35659999999999997</v>
      </c>
      <c r="M9" s="24"/>
    </row>
    <row r="10" spans="1:18">
      <c r="A10" s="148"/>
      <c r="B10" s="148"/>
      <c r="C10" s="53" t="s">
        <v>45</v>
      </c>
      <c r="D10" s="122">
        <f t="shared" ref="D10:D28" si="0">+D30</f>
        <v>10.36</v>
      </c>
      <c r="E10" s="125">
        <f t="shared" ref="E10:E48" si="1">+ROUND(H10*I10,2)</f>
        <v>391.74</v>
      </c>
      <c r="F10" s="125">
        <f>+E10*(1-F2*MEM_DM)</f>
        <v>78.335268449999987</v>
      </c>
      <c r="G10" s="94"/>
      <c r="H10" s="125">
        <f>+Q53</f>
        <v>407.09</v>
      </c>
      <c r="I10" s="117">
        <f t="shared" ref="I10:I47" si="2">+ROUND(K10*$J$5+L10*$K$5,4)</f>
        <v>0.96230000000000004</v>
      </c>
      <c r="K10" s="41">
        <f>+K9</f>
        <v>0.64339999999999997</v>
      </c>
      <c r="L10" s="41">
        <f>+L9</f>
        <v>0.35659999999999997</v>
      </c>
      <c r="M10" s="13"/>
    </row>
    <row r="11" spans="1:18">
      <c r="A11" s="148"/>
      <c r="B11" s="148"/>
      <c r="C11" s="53" t="s">
        <v>3</v>
      </c>
      <c r="D11" s="122">
        <f t="shared" si="0"/>
        <v>16.920000000000002</v>
      </c>
      <c r="E11" s="125">
        <f t="shared" si="1"/>
        <v>283.24</v>
      </c>
      <c r="F11" s="125">
        <f>+E11*(1-F2*MEM_DM)</f>
        <v>56.638794699999991</v>
      </c>
      <c r="G11" s="94"/>
      <c r="H11" s="125">
        <f>+R53</f>
        <v>297.86</v>
      </c>
      <c r="I11" s="117">
        <f t="shared" si="2"/>
        <v>0.95089999999999997</v>
      </c>
      <c r="K11" s="32">
        <f>+PliegoRural_Postpago!P17</f>
        <v>0.49490000000000001</v>
      </c>
      <c r="L11" s="32">
        <f>+PliegoRural_Postpago!Q17</f>
        <v>0.50509999999999999</v>
      </c>
      <c r="M11" s="14"/>
    </row>
    <row r="12" spans="1:18">
      <c r="A12" s="148"/>
      <c r="B12" s="148"/>
      <c r="C12" s="53" t="s">
        <v>4</v>
      </c>
      <c r="D12" s="122">
        <f t="shared" si="0"/>
        <v>25.37</v>
      </c>
      <c r="E12" s="125">
        <f t="shared" si="1"/>
        <v>237.21</v>
      </c>
      <c r="F12" s="125">
        <f>+E12*(1-F2*MEM_DM)</f>
        <v>47.434290674999993</v>
      </c>
      <c r="G12" s="94"/>
      <c r="H12" s="125">
        <f>+S53</f>
        <v>249.46</v>
      </c>
      <c r="I12" s="117">
        <f t="shared" si="2"/>
        <v>0.95089999999999997</v>
      </c>
      <c r="K12" s="29">
        <f t="shared" ref="K12:L13" si="3">+K11</f>
        <v>0.49490000000000001</v>
      </c>
      <c r="L12" s="29">
        <f t="shared" si="3"/>
        <v>0.50509999999999999</v>
      </c>
    </row>
    <row r="13" spans="1:18">
      <c r="A13" s="148"/>
      <c r="B13" s="149"/>
      <c r="C13" s="53" t="s">
        <v>5</v>
      </c>
      <c r="D13" s="122">
        <f t="shared" si="0"/>
        <v>33.83</v>
      </c>
      <c r="E13" s="125">
        <f>+ROUND(H13*I13,2)</f>
        <v>229.42</v>
      </c>
      <c r="F13" s="125">
        <f>+E13-G2*E13/D13*MEM_DM</f>
        <v>66.656071992314509</v>
      </c>
      <c r="G13" s="94"/>
      <c r="H13" s="125">
        <f>+T53</f>
        <v>241.27</v>
      </c>
      <c r="I13" s="117">
        <f>+ROUND(K13*$J$5+L13*$K$5,4)</f>
        <v>0.95089999999999997</v>
      </c>
      <c r="K13" s="29">
        <f t="shared" si="3"/>
        <v>0.49490000000000001</v>
      </c>
      <c r="L13" s="29">
        <f t="shared" si="3"/>
        <v>0.50509999999999999</v>
      </c>
    </row>
    <row r="14" spans="1:18">
      <c r="A14" s="148"/>
      <c r="B14" s="150" t="s">
        <v>17</v>
      </c>
      <c r="C14" s="53" t="s">
        <v>44</v>
      </c>
      <c r="D14" s="122">
        <f t="shared" si="0"/>
        <v>8.06</v>
      </c>
      <c r="E14" s="125">
        <f t="shared" si="1"/>
        <v>457.52</v>
      </c>
      <c r="F14" s="125">
        <f>+E14*(1-F2*MEM_DM)</f>
        <v>91.489130599999982</v>
      </c>
      <c r="G14" s="94"/>
      <c r="H14" s="125">
        <f>+P54</f>
        <v>475.44</v>
      </c>
      <c r="I14" s="117">
        <f t="shared" si="2"/>
        <v>0.96230000000000004</v>
      </c>
      <c r="K14" s="31">
        <f>+K9</f>
        <v>0.64339999999999997</v>
      </c>
      <c r="L14" s="31">
        <f>+L9</f>
        <v>0.35659999999999997</v>
      </c>
      <c r="M14" s="13"/>
    </row>
    <row r="15" spans="1:18">
      <c r="A15" s="148"/>
      <c r="B15" s="148"/>
      <c r="C15" s="53" t="s">
        <v>45</v>
      </c>
      <c r="D15" s="122">
        <f t="shared" si="0"/>
        <v>10.77</v>
      </c>
      <c r="E15" s="125">
        <f t="shared" si="1"/>
        <v>387.86</v>
      </c>
      <c r="F15" s="125">
        <f>+E15*(1-F2*MEM_DM)</f>
        <v>77.559394549999993</v>
      </c>
      <c r="G15" s="94"/>
      <c r="H15" s="125">
        <f>+Q54</f>
        <v>403.05</v>
      </c>
      <c r="I15" s="117">
        <f t="shared" si="2"/>
        <v>0.96230000000000004</v>
      </c>
      <c r="K15" s="31">
        <f t="shared" ref="K15:L30" si="4">+K10</f>
        <v>0.64339999999999997</v>
      </c>
      <c r="L15" s="31">
        <f t="shared" si="4"/>
        <v>0.35659999999999997</v>
      </c>
      <c r="M15" s="13"/>
      <c r="O15" s="37" t="s">
        <v>10</v>
      </c>
      <c r="P15" s="37" t="s">
        <v>11</v>
      </c>
      <c r="Q15" s="37" t="s">
        <v>12</v>
      </c>
      <c r="R15" s="37" t="s">
        <v>13</v>
      </c>
    </row>
    <row r="16" spans="1:18">
      <c r="A16" s="148"/>
      <c r="B16" s="148"/>
      <c r="C16" s="53" t="s">
        <v>3</v>
      </c>
      <c r="D16" s="122">
        <f t="shared" si="0"/>
        <v>17.59</v>
      </c>
      <c r="E16" s="125">
        <f t="shared" si="1"/>
        <v>279.49</v>
      </c>
      <c r="F16" s="125">
        <f>+E16*(1-F2*MEM_DM)</f>
        <v>55.888916574999989</v>
      </c>
      <c r="G16" s="94"/>
      <c r="H16" s="125">
        <f>+R54</f>
        <v>293.92</v>
      </c>
      <c r="I16" s="117">
        <f t="shared" si="2"/>
        <v>0.95089999999999997</v>
      </c>
      <c r="K16" s="31">
        <f t="shared" si="4"/>
        <v>0.49490000000000001</v>
      </c>
      <c r="L16" s="31">
        <f t="shared" si="4"/>
        <v>0.50509999999999999</v>
      </c>
      <c r="M16" s="13"/>
      <c r="O16" s="38" t="s">
        <v>46</v>
      </c>
      <c r="P16" s="63">
        <v>0.64339999999999997</v>
      </c>
      <c r="Q16" s="63">
        <v>0.35659999999999997</v>
      </c>
      <c r="R16" s="39">
        <f>SUM(P16:Q16)</f>
        <v>1</v>
      </c>
    </row>
    <row r="17" spans="1:20">
      <c r="A17" s="148"/>
      <c r="B17" s="148"/>
      <c r="C17" s="53" t="s">
        <v>4</v>
      </c>
      <c r="D17" s="122">
        <f t="shared" si="0"/>
        <v>26.39</v>
      </c>
      <c r="E17" s="125">
        <f t="shared" si="1"/>
        <v>232.86</v>
      </c>
      <c r="F17" s="125">
        <f>+E17*(1-F2*MEM_DM)</f>
        <v>46.564432049999994</v>
      </c>
      <c r="G17" s="94"/>
      <c r="H17" s="125">
        <f>+S54</f>
        <v>244.88</v>
      </c>
      <c r="I17" s="117">
        <f t="shared" si="2"/>
        <v>0.95089999999999997</v>
      </c>
      <c r="K17" s="31">
        <f t="shared" si="4"/>
        <v>0.49490000000000001</v>
      </c>
      <c r="L17" s="31">
        <f t="shared" si="4"/>
        <v>0.50509999999999999</v>
      </c>
      <c r="M17" s="13"/>
      <c r="O17" s="38" t="s">
        <v>14</v>
      </c>
      <c r="P17" s="37">
        <v>0.49490000000000001</v>
      </c>
      <c r="Q17" s="37">
        <v>0.50509999999999999</v>
      </c>
      <c r="R17" s="39">
        <f>SUM(P17:Q17)</f>
        <v>1</v>
      </c>
    </row>
    <row r="18" spans="1:20">
      <c r="A18" s="148"/>
      <c r="B18" s="149"/>
      <c r="C18" s="53" t="s">
        <v>5</v>
      </c>
      <c r="D18" s="122">
        <f t="shared" si="0"/>
        <v>35.18</v>
      </c>
      <c r="E18" s="125">
        <f t="shared" si="1"/>
        <v>224.21</v>
      </c>
      <c r="F18" s="125">
        <f>+E18-G2*E18/D18*MEM_DM</f>
        <v>71.246423969584981</v>
      </c>
      <c r="G18" s="94"/>
      <c r="H18" s="125">
        <f>+T54</f>
        <v>235.79</v>
      </c>
      <c r="I18" s="117">
        <f t="shared" si="2"/>
        <v>0.95089999999999997</v>
      </c>
      <c r="K18" s="31">
        <f t="shared" si="4"/>
        <v>0.49490000000000001</v>
      </c>
      <c r="L18" s="31">
        <f t="shared" si="4"/>
        <v>0.50509999999999999</v>
      </c>
      <c r="M18" s="13"/>
    </row>
    <row r="19" spans="1:20">
      <c r="A19" s="148"/>
      <c r="B19" s="150" t="s">
        <v>33</v>
      </c>
      <c r="C19" s="53" t="s">
        <v>44</v>
      </c>
      <c r="D19" s="122">
        <f t="shared" si="0"/>
        <v>6.46</v>
      </c>
      <c r="E19" s="125">
        <f t="shared" si="1"/>
        <v>670.79</v>
      </c>
      <c r="F19" s="125">
        <f>+E19*(1-F2*MEM_DM)</f>
        <v>134.13619932499998</v>
      </c>
      <c r="G19" s="94"/>
      <c r="H19" s="125">
        <f>+P55</f>
        <v>697.07</v>
      </c>
      <c r="I19" s="117">
        <f t="shared" si="2"/>
        <v>0.96230000000000004</v>
      </c>
      <c r="K19" s="31">
        <f t="shared" si="4"/>
        <v>0.64339999999999997</v>
      </c>
      <c r="L19" s="31">
        <f t="shared" si="4"/>
        <v>0.35659999999999997</v>
      </c>
      <c r="M19" s="13"/>
    </row>
    <row r="20" spans="1:20">
      <c r="A20" s="148"/>
      <c r="B20" s="148"/>
      <c r="C20" s="53" t="s">
        <v>45</v>
      </c>
      <c r="D20" s="122">
        <f t="shared" si="0"/>
        <v>8.6300000000000008</v>
      </c>
      <c r="E20" s="125">
        <f t="shared" si="1"/>
        <v>573.58000000000004</v>
      </c>
      <c r="F20" s="125">
        <f>+E20*(1-F2*MEM_DM)</f>
        <v>114.69735864999998</v>
      </c>
      <c r="G20" s="94"/>
      <c r="H20" s="125">
        <f>+Q55</f>
        <v>596.04999999999995</v>
      </c>
      <c r="I20" s="117">
        <f t="shared" si="2"/>
        <v>0.96230000000000004</v>
      </c>
      <c r="K20" s="31">
        <f t="shared" si="4"/>
        <v>0.64339999999999997</v>
      </c>
      <c r="L20" s="31">
        <f t="shared" si="4"/>
        <v>0.35659999999999997</v>
      </c>
      <c r="M20" s="13"/>
    </row>
    <row r="21" spans="1:20">
      <c r="A21" s="148"/>
      <c r="B21" s="148"/>
      <c r="C21" s="53" t="s">
        <v>3</v>
      </c>
      <c r="D21" s="122">
        <f t="shared" si="0"/>
        <v>14.09</v>
      </c>
      <c r="E21" s="125">
        <f t="shared" si="1"/>
        <v>410.25</v>
      </c>
      <c r="F21" s="125">
        <f>+E21*(1-F2*MEM_DM)</f>
        <v>82.03666687499998</v>
      </c>
      <c r="G21" s="94"/>
      <c r="H21" s="125">
        <f>+R55</f>
        <v>431.43</v>
      </c>
      <c r="I21" s="117">
        <f t="shared" si="2"/>
        <v>0.95089999999999997</v>
      </c>
      <c r="K21" s="31">
        <f t="shared" si="4"/>
        <v>0.49490000000000001</v>
      </c>
      <c r="L21" s="31">
        <f t="shared" si="4"/>
        <v>0.50509999999999999</v>
      </c>
      <c r="M21" s="13"/>
    </row>
    <row r="22" spans="1:20">
      <c r="A22" s="148"/>
      <c r="B22" s="148"/>
      <c r="C22" s="53" t="s">
        <v>4</v>
      </c>
      <c r="D22" s="122">
        <f t="shared" si="0"/>
        <v>21.13</v>
      </c>
      <c r="E22" s="125">
        <f t="shared" si="1"/>
        <v>343.78</v>
      </c>
      <c r="F22" s="125">
        <f>+E22*(1-F2*MEM_DM)</f>
        <v>68.744827149999978</v>
      </c>
      <c r="G22" s="94"/>
      <c r="H22" s="125">
        <f>+S55</f>
        <v>361.53</v>
      </c>
      <c r="I22" s="117">
        <f t="shared" si="2"/>
        <v>0.95089999999999997</v>
      </c>
      <c r="K22" s="31">
        <f t="shared" si="4"/>
        <v>0.49490000000000001</v>
      </c>
      <c r="L22" s="31">
        <f t="shared" si="4"/>
        <v>0.50509999999999999</v>
      </c>
      <c r="M22" s="13"/>
      <c r="O22" s="40"/>
      <c r="P22" s="40"/>
      <c r="Q22" s="40"/>
      <c r="R22" s="40"/>
      <c r="S22" s="40"/>
      <c r="T22" s="40"/>
    </row>
    <row r="23" spans="1:20">
      <c r="A23" s="148"/>
      <c r="B23" s="149"/>
      <c r="C23" s="53" t="s">
        <v>5</v>
      </c>
      <c r="D23" s="122">
        <f t="shared" si="0"/>
        <v>28.17</v>
      </c>
      <c r="E23" s="125">
        <f t="shared" si="1"/>
        <v>351.79</v>
      </c>
      <c r="F23" s="125">
        <f>+E23*(1-F2*MEM_DM)</f>
        <v>70.346566824999996</v>
      </c>
      <c r="G23" s="94"/>
      <c r="H23" s="125">
        <f>+T55</f>
        <v>369.95</v>
      </c>
      <c r="I23" s="117">
        <f t="shared" si="2"/>
        <v>0.95089999999999997</v>
      </c>
      <c r="K23" s="31">
        <f t="shared" si="4"/>
        <v>0.49490000000000001</v>
      </c>
      <c r="L23" s="31">
        <f t="shared" si="4"/>
        <v>0.50509999999999999</v>
      </c>
      <c r="M23" s="13"/>
      <c r="O23" s="40"/>
      <c r="P23" s="40"/>
      <c r="Q23" s="40"/>
      <c r="R23" s="40"/>
      <c r="S23" s="40"/>
      <c r="T23" s="40"/>
    </row>
    <row r="24" spans="1:20">
      <c r="A24" s="148"/>
      <c r="B24" s="150" t="s">
        <v>7</v>
      </c>
      <c r="C24" s="53" t="s">
        <v>44</v>
      </c>
      <c r="D24" s="122">
        <f t="shared" si="0"/>
        <v>6.46</v>
      </c>
      <c r="E24" s="125">
        <f t="shared" si="1"/>
        <v>716.73</v>
      </c>
      <c r="F24" s="125">
        <f>+E24*(1-F2*MEM_DM)</f>
        <v>143.32270627499997</v>
      </c>
      <c r="G24" s="94"/>
      <c r="H24" s="125">
        <f>+P56</f>
        <v>744.81</v>
      </c>
      <c r="I24" s="117">
        <f t="shared" si="2"/>
        <v>0.96230000000000004</v>
      </c>
      <c r="K24" s="31">
        <f t="shared" si="4"/>
        <v>0.64339999999999997</v>
      </c>
      <c r="L24" s="31">
        <f t="shared" si="4"/>
        <v>0.35659999999999997</v>
      </c>
      <c r="M24" s="13"/>
      <c r="O24" s="40"/>
      <c r="P24" s="40"/>
      <c r="Q24" s="40"/>
      <c r="R24" s="40"/>
      <c r="S24" s="40"/>
      <c r="T24" s="40"/>
    </row>
    <row r="25" spans="1:20">
      <c r="A25" s="148"/>
      <c r="B25" s="148"/>
      <c r="C25" s="53" t="s">
        <v>45</v>
      </c>
      <c r="D25" s="122">
        <f t="shared" si="0"/>
        <v>8.6300000000000008</v>
      </c>
      <c r="E25" s="125">
        <f t="shared" si="1"/>
        <v>619.01</v>
      </c>
      <c r="F25" s="125">
        <f>+E25*(1-F2*MEM_DM)</f>
        <v>123.78188217499998</v>
      </c>
      <c r="G25" s="94"/>
      <c r="H25" s="125">
        <f>+Q56</f>
        <v>643.26</v>
      </c>
      <c r="I25" s="117">
        <f t="shared" si="2"/>
        <v>0.96230000000000004</v>
      </c>
      <c r="K25" s="31">
        <f t="shared" si="4"/>
        <v>0.64339999999999997</v>
      </c>
      <c r="L25" s="31">
        <f t="shared" si="4"/>
        <v>0.35659999999999997</v>
      </c>
      <c r="M25" s="13"/>
      <c r="O25" s="40"/>
      <c r="P25" s="40"/>
      <c r="Q25" s="40"/>
      <c r="R25" s="40"/>
      <c r="S25" s="40"/>
      <c r="T25" s="40"/>
    </row>
    <row r="26" spans="1:20">
      <c r="A26" s="148"/>
      <c r="B26" s="148"/>
      <c r="C26" s="53" t="s">
        <v>3</v>
      </c>
      <c r="D26" s="122">
        <f t="shared" si="0"/>
        <v>14.09</v>
      </c>
      <c r="E26" s="125">
        <f t="shared" si="1"/>
        <v>446.64</v>
      </c>
      <c r="F26" s="125">
        <f>+E26*(1-F2*MEM_DM)</f>
        <v>89.313484199999976</v>
      </c>
      <c r="G26" s="94"/>
      <c r="H26" s="125">
        <f>+R56</f>
        <v>469.7</v>
      </c>
      <c r="I26" s="117">
        <f t="shared" si="2"/>
        <v>0.95089999999999997</v>
      </c>
      <c r="K26" s="31">
        <f t="shared" si="4"/>
        <v>0.49490000000000001</v>
      </c>
      <c r="L26" s="31">
        <f t="shared" si="4"/>
        <v>0.50509999999999999</v>
      </c>
      <c r="M26" s="13"/>
      <c r="O26" s="40"/>
      <c r="P26" s="40"/>
      <c r="Q26" s="40"/>
      <c r="R26" s="40"/>
      <c r="S26" s="40"/>
      <c r="T26" s="40"/>
    </row>
    <row r="27" spans="1:20">
      <c r="A27" s="148"/>
      <c r="B27" s="148"/>
      <c r="C27" s="53" t="s">
        <v>4</v>
      </c>
      <c r="D27" s="122">
        <f t="shared" si="0"/>
        <v>21.13</v>
      </c>
      <c r="E27" s="125">
        <f t="shared" si="1"/>
        <v>378.3</v>
      </c>
      <c r="F27" s="125">
        <f>+E27*(1-F2*MEM_DM)</f>
        <v>75.647705249999987</v>
      </c>
      <c r="G27" s="94"/>
      <c r="H27" s="125">
        <f>+S56</f>
        <v>397.83</v>
      </c>
      <c r="I27" s="117">
        <f t="shared" si="2"/>
        <v>0.95089999999999997</v>
      </c>
      <c r="K27" s="31">
        <f t="shared" si="4"/>
        <v>0.49490000000000001</v>
      </c>
      <c r="L27" s="31">
        <f t="shared" si="4"/>
        <v>0.50509999999999999</v>
      </c>
      <c r="M27" s="13"/>
      <c r="O27" s="40"/>
      <c r="P27" s="40"/>
      <c r="Q27" s="40"/>
      <c r="R27" s="40"/>
      <c r="S27" s="40"/>
      <c r="T27" s="40"/>
    </row>
    <row r="28" spans="1:20">
      <c r="A28" s="149"/>
      <c r="B28" s="149"/>
      <c r="C28" s="53" t="s">
        <v>5</v>
      </c>
      <c r="D28" s="122">
        <f t="shared" si="0"/>
        <v>28.17</v>
      </c>
      <c r="E28" s="125">
        <f t="shared" si="1"/>
        <v>389.04</v>
      </c>
      <c r="F28" s="125">
        <f>+E28*(1-F2*MEM_DM)</f>
        <v>77.795356199999986</v>
      </c>
      <c r="G28" s="94"/>
      <c r="H28" s="125">
        <f>+T56</f>
        <v>409.13</v>
      </c>
      <c r="I28" s="117">
        <f t="shared" si="2"/>
        <v>0.95089999999999997</v>
      </c>
      <c r="K28" s="31">
        <f t="shared" si="4"/>
        <v>0.49490000000000001</v>
      </c>
      <c r="L28" s="31">
        <f t="shared" si="4"/>
        <v>0.50509999999999999</v>
      </c>
      <c r="M28" s="13"/>
      <c r="O28" s="40"/>
      <c r="P28" s="40"/>
      <c r="Q28" s="40"/>
      <c r="R28" s="40"/>
      <c r="S28" s="40"/>
      <c r="T28" s="40"/>
    </row>
    <row r="29" spans="1:20">
      <c r="A29" s="148" t="s">
        <v>31</v>
      </c>
      <c r="B29" s="148" t="s">
        <v>32</v>
      </c>
      <c r="C29" s="53" t="s">
        <v>44</v>
      </c>
      <c r="D29" s="123">
        <f>+PliegoRural_Postpago!P65</f>
        <v>7.75</v>
      </c>
      <c r="E29" s="125">
        <f t="shared" si="1"/>
        <v>714.29</v>
      </c>
      <c r="F29" s="125">
        <f>+E29*(1-F2*MEM_DM)</f>
        <v>142.83478557499996</v>
      </c>
      <c r="G29" s="94"/>
      <c r="H29" s="125">
        <f>+P42</f>
        <v>742.27</v>
      </c>
      <c r="I29" s="117">
        <f t="shared" si="2"/>
        <v>0.96230000000000004</v>
      </c>
      <c r="K29" s="31">
        <f t="shared" si="4"/>
        <v>0.64339999999999997</v>
      </c>
      <c r="L29" s="31">
        <f t="shared" si="4"/>
        <v>0.35659999999999997</v>
      </c>
      <c r="M29" s="13"/>
      <c r="O29" s="40"/>
      <c r="P29" s="40"/>
      <c r="Q29" s="40"/>
      <c r="R29" s="40"/>
      <c r="S29" s="40"/>
      <c r="T29" s="40"/>
    </row>
    <row r="30" spans="1:20">
      <c r="A30" s="148"/>
      <c r="B30" s="148"/>
      <c r="C30" s="53" t="s">
        <v>45</v>
      </c>
      <c r="D30" s="123">
        <f>+PliegoRural_Postpago!Q65</f>
        <v>10.36</v>
      </c>
      <c r="E30" s="125">
        <f t="shared" si="1"/>
        <v>602.99</v>
      </c>
      <c r="F30" s="125">
        <f>+E30*(1-F2*MEM_DM)</f>
        <v>120.57840282499998</v>
      </c>
      <c r="G30" s="94"/>
      <c r="H30" s="125">
        <f>+Q42</f>
        <v>626.61</v>
      </c>
      <c r="I30" s="117">
        <f t="shared" si="2"/>
        <v>0.96230000000000004</v>
      </c>
      <c r="K30" s="31">
        <f t="shared" si="4"/>
        <v>0.64339999999999997</v>
      </c>
      <c r="L30" s="31">
        <f t="shared" si="4"/>
        <v>0.35659999999999997</v>
      </c>
      <c r="M30" s="13"/>
      <c r="O30" s="40"/>
      <c r="P30" s="40"/>
      <c r="Q30" s="40"/>
      <c r="R30" s="40"/>
      <c r="S30" s="40"/>
      <c r="T30" s="40"/>
    </row>
    <row r="31" spans="1:20">
      <c r="A31" s="148"/>
      <c r="B31" s="148"/>
      <c r="C31" s="53" t="s">
        <v>3</v>
      </c>
      <c r="D31" s="123">
        <f>+PliegoRural_Postpago!R65</f>
        <v>16.920000000000002</v>
      </c>
      <c r="E31" s="125">
        <f t="shared" si="1"/>
        <v>442.38</v>
      </c>
      <c r="F31" s="125">
        <f>+E31*(1-F2*MEM_DM)</f>
        <v>88.461622649999981</v>
      </c>
      <c r="G31" s="94"/>
      <c r="H31" s="125">
        <f>+R42</f>
        <v>465.22</v>
      </c>
      <c r="I31" s="117">
        <f t="shared" si="2"/>
        <v>0.95089999999999997</v>
      </c>
      <c r="K31" s="31">
        <f t="shared" ref="K31:L46" si="5">+K26</f>
        <v>0.49490000000000001</v>
      </c>
      <c r="L31" s="31">
        <f t="shared" si="5"/>
        <v>0.50509999999999999</v>
      </c>
      <c r="M31" s="13"/>
      <c r="O31" s="40"/>
      <c r="P31" s="40"/>
      <c r="Q31" s="40"/>
      <c r="R31" s="40"/>
      <c r="S31" s="40"/>
      <c r="T31" s="40"/>
    </row>
    <row r="32" spans="1:20">
      <c r="A32" s="148"/>
      <c r="B32" s="148"/>
      <c r="C32" s="53" t="s">
        <v>4</v>
      </c>
      <c r="D32" s="123">
        <f>+PliegoRural_Postpago!S65</f>
        <v>25.37</v>
      </c>
      <c r="E32" s="125">
        <f t="shared" si="1"/>
        <v>373.68</v>
      </c>
      <c r="F32" s="125">
        <f>+E32*(1-F2*MEM_DM)</f>
        <v>74.723855399999991</v>
      </c>
      <c r="G32" s="94"/>
      <c r="H32" s="125">
        <f>+S42</f>
        <v>392.97</v>
      </c>
      <c r="I32" s="117">
        <f t="shared" si="2"/>
        <v>0.95089999999999997</v>
      </c>
      <c r="K32" s="31">
        <f t="shared" si="5"/>
        <v>0.49490000000000001</v>
      </c>
      <c r="L32" s="31">
        <f t="shared" si="5"/>
        <v>0.50509999999999999</v>
      </c>
      <c r="M32" s="13"/>
      <c r="O32" s="40"/>
      <c r="P32" s="40"/>
      <c r="Q32" s="40"/>
      <c r="R32" s="40"/>
      <c r="S32" s="40"/>
      <c r="T32" s="40"/>
    </row>
    <row r="33" spans="1:31">
      <c r="A33" s="148"/>
      <c r="B33" s="149"/>
      <c r="C33" s="53" t="s">
        <v>5</v>
      </c>
      <c r="D33" s="123">
        <f>+PliegoRural_Postpago!T65</f>
        <v>33.83</v>
      </c>
      <c r="E33" s="125">
        <f t="shared" si="1"/>
        <v>361.81</v>
      </c>
      <c r="F33" s="125">
        <f>+E33-G2*E33/D33*MEM_DM</f>
        <v>105.12088487289384</v>
      </c>
      <c r="G33" s="94"/>
      <c r="H33" s="125">
        <f>+T42</f>
        <v>380.49</v>
      </c>
      <c r="I33" s="117">
        <f t="shared" si="2"/>
        <v>0.95089999999999997</v>
      </c>
      <c r="K33" s="31">
        <f t="shared" si="5"/>
        <v>0.49490000000000001</v>
      </c>
      <c r="L33" s="31">
        <f t="shared" si="5"/>
        <v>0.50509999999999999</v>
      </c>
      <c r="M33" s="13"/>
      <c r="O33" s="40"/>
      <c r="P33" s="40"/>
      <c r="Q33" s="40"/>
      <c r="R33" s="40"/>
      <c r="S33" s="40"/>
      <c r="T33" s="40"/>
    </row>
    <row r="34" spans="1:31">
      <c r="A34" s="148"/>
      <c r="B34" s="150" t="s">
        <v>17</v>
      </c>
      <c r="C34" s="53" t="s">
        <v>44</v>
      </c>
      <c r="D34" s="123">
        <f>+PliegoRural_Postpago!P66</f>
        <v>8.06</v>
      </c>
      <c r="E34" s="125">
        <f t="shared" si="1"/>
        <v>703.55</v>
      </c>
      <c r="F34" s="125">
        <f>+E34*(1-F2*MEM_DM)</f>
        <v>140.68713462499997</v>
      </c>
      <c r="G34" s="94"/>
      <c r="H34" s="125">
        <f>+P43</f>
        <v>731.11</v>
      </c>
      <c r="I34" s="117">
        <f t="shared" si="2"/>
        <v>0.96230000000000004</v>
      </c>
      <c r="K34" s="31">
        <f t="shared" si="5"/>
        <v>0.64339999999999997</v>
      </c>
      <c r="L34" s="31">
        <f t="shared" si="5"/>
        <v>0.35659999999999997</v>
      </c>
      <c r="M34" s="13"/>
      <c r="O34" s="40"/>
      <c r="P34" s="40"/>
      <c r="Q34" s="40"/>
      <c r="R34" s="40"/>
      <c r="S34" s="40"/>
      <c r="T34" s="40"/>
    </row>
    <row r="35" spans="1:31">
      <c r="A35" s="148"/>
      <c r="B35" s="148"/>
      <c r="C35" s="53" t="s">
        <v>45</v>
      </c>
      <c r="D35" s="123">
        <f>+PliegoRural_Postpago!Q66</f>
        <v>10.77</v>
      </c>
      <c r="E35" s="125">
        <f t="shared" si="1"/>
        <v>592.57000000000005</v>
      </c>
      <c r="F35" s="125">
        <f>+E35*(1-F2*MEM_DM)</f>
        <v>118.49474147499998</v>
      </c>
      <c r="G35" s="94"/>
      <c r="H35" s="125">
        <f>+Q43</f>
        <v>615.79</v>
      </c>
      <c r="I35" s="117">
        <f t="shared" si="2"/>
        <v>0.96230000000000004</v>
      </c>
      <c r="K35" s="31">
        <f t="shared" si="5"/>
        <v>0.64339999999999997</v>
      </c>
      <c r="L35" s="31">
        <f t="shared" si="5"/>
        <v>0.35659999999999997</v>
      </c>
      <c r="M35" s="13"/>
      <c r="O35" s="130" t="s">
        <v>60</v>
      </c>
      <c r="P35" s="8"/>
      <c r="Q35" s="8"/>
      <c r="R35" s="8"/>
      <c r="S35" s="8"/>
      <c r="T35" s="8"/>
      <c r="Z35" s="130" t="s">
        <v>59</v>
      </c>
    </row>
    <row r="36" spans="1:31">
      <c r="A36" s="148"/>
      <c r="B36" s="148"/>
      <c r="C36" s="53" t="s">
        <v>3</v>
      </c>
      <c r="D36" s="123">
        <f>+PliegoRural_Postpago!R66</f>
        <v>17.59</v>
      </c>
      <c r="E36" s="125">
        <f t="shared" si="1"/>
        <v>433.75</v>
      </c>
      <c r="F36" s="125">
        <f>+E36*(1-F2*MEM_DM)</f>
        <v>86.735903124999979</v>
      </c>
      <c r="G36" s="94"/>
      <c r="H36" s="125">
        <f>+R43</f>
        <v>456.15</v>
      </c>
      <c r="I36" s="117">
        <f t="shared" si="2"/>
        <v>0.95089999999999997</v>
      </c>
      <c r="K36" s="31">
        <f t="shared" si="5"/>
        <v>0.49490000000000001</v>
      </c>
      <c r="L36" s="31">
        <f t="shared" si="5"/>
        <v>0.50509999999999999</v>
      </c>
      <c r="M36" s="13"/>
    </row>
    <row r="37" spans="1:31">
      <c r="A37" s="148"/>
      <c r="B37" s="148"/>
      <c r="C37" s="53" t="s">
        <v>4</v>
      </c>
      <c r="D37" s="123">
        <f>+PliegoRural_Postpago!S66</f>
        <v>26.39</v>
      </c>
      <c r="E37" s="125">
        <f t="shared" si="1"/>
        <v>365.16</v>
      </c>
      <c r="F37" s="125">
        <f>+E37*(1-F2*MEM_DM)</f>
        <v>73.020132299999986</v>
      </c>
      <c r="G37" s="94"/>
      <c r="H37" s="125">
        <f>+S43</f>
        <v>384.01</v>
      </c>
      <c r="I37" s="117">
        <f t="shared" si="2"/>
        <v>0.95089999999999997</v>
      </c>
      <c r="K37" s="31">
        <f t="shared" si="5"/>
        <v>0.49490000000000001</v>
      </c>
      <c r="L37" s="31">
        <f t="shared" si="5"/>
        <v>0.50509999999999999</v>
      </c>
      <c r="M37" s="13"/>
      <c r="O37" s="15" t="s">
        <v>0</v>
      </c>
      <c r="P37" s="1"/>
      <c r="Q37" s="1"/>
      <c r="R37" s="1"/>
      <c r="S37" s="1"/>
      <c r="T37" s="1"/>
      <c r="Z37" s="15" t="s">
        <v>0</v>
      </c>
      <c r="AA37" s="1"/>
      <c r="AB37" s="1"/>
      <c r="AC37" s="1"/>
      <c r="AD37" s="1"/>
      <c r="AE37" s="1"/>
    </row>
    <row r="38" spans="1:31">
      <c r="A38" s="148"/>
      <c r="B38" s="149"/>
      <c r="C38" s="53" t="s">
        <v>5</v>
      </c>
      <c r="D38" s="123">
        <f>+PliegoRural_Postpago!T66</f>
        <v>35.18</v>
      </c>
      <c r="E38" s="125">
        <f t="shared" si="1"/>
        <v>352.37</v>
      </c>
      <c r="F38" s="125">
        <f>+E38-G2*E38/D38*MEM_DM</f>
        <v>111.97137689738486</v>
      </c>
      <c r="G38" s="94"/>
      <c r="H38" s="125">
        <f>+T43</f>
        <v>370.56</v>
      </c>
      <c r="I38" s="117">
        <f t="shared" si="2"/>
        <v>0.95089999999999997</v>
      </c>
      <c r="K38" s="31">
        <f t="shared" si="5"/>
        <v>0.49490000000000001</v>
      </c>
      <c r="L38" s="31">
        <f t="shared" si="5"/>
        <v>0.50509999999999999</v>
      </c>
      <c r="M38" s="13"/>
      <c r="O38" s="15" t="s">
        <v>15</v>
      </c>
      <c r="P38" s="1"/>
      <c r="Q38" s="1"/>
      <c r="R38" s="1"/>
      <c r="S38" s="1"/>
      <c r="T38" s="1"/>
      <c r="V38" s="157" t="s">
        <v>58</v>
      </c>
      <c r="W38" s="158"/>
      <c r="X38" s="129">
        <v>0.9909</v>
      </c>
      <c r="Z38" s="15" t="s">
        <v>15</v>
      </c>
      <c r="AA38" s="1"/>
      <c r="AB38" s="1"/>
      <c r="AC38" s="1"/>
      <c r="AD38" s="1"/>
      <c r="AE38" s="1"/>
    </row>
    <row r="39" spans="1:31">
      <c r="A39" s="148"/>
      <c r="B39" s="150" t="s">
        <v>33</v>
      </c>
      <c r="C39" s="53" t="s">
        <v>44</v>
      </c>
      <c r="D39" s="123">
        <f>+PliegoRural_Postpago!P67</f>
        <v>6.46</v>
      </c>
      <c r="E39" s="125">
        <f t="shared" si="1"/>
        <v>982.91</v>
      </c>
      <c r="F39" s="125">
        <f>+E39*(1-F2*MEM_DM)</f>
        <v>196.55005542499995</v>
      </c>
      <c r="G39" s="94"/>
      <c r="H39" s="125">
        <f>+P44</f>
        <v>1021.42</v>
      </c>
      <c r="I39" s="117">
        <f t="shared" si="2"/>
        <v>0.96230000000000004</v>
      </c>
      <c r="K39" s="31">
        <f t="shared" si="5"/>
        <v>0.64339999999999997</v>
      </c>
      <c r="L39" s="31">
        <f t="shared" si="5"/>
        <v>0.35659999999999997</v>
      </c>
      <c r="M39" s="13"/>
      <c r="O39" s="1"/>
      <c r="P39" s="1"/>
      <c r="Q39" s="1"/>
      <c r="R39" s="1"/>
      <c r="S39" s="1"/>
      <c r="T39" s="1"/>
      <c r="Z39" s="1"/>
      <c r="AA39" s="1"/>
      <c r="AB39" s="1"/>
      <c r="AC39" s="1"/>
      <c r="AD39" s="1"/>
      <c r="AE39" s="1"/>
    </row>
    <row r="40" spans="1:31" s="45" customFormat="1" ht="16.5" customHeight="1">
      <c r="A40" s="148"/>
      <c r="B40" s="148"/>
      <c r="C40" s="70" t="s">
        <v>45</v>
      </c>
      <c r="D40" s="121">
        <f>+PliegoRural_Postpago!Q67</f>
        <v>8.6300000000000008</v>
      </c>
      <c r="E40" s="125">
        <f t="shared" si="1"/>
        <v>836.22</v>
      </c>
      <c r="F40" s="125">
        <f>+E40*(1-F2*MEM_DM)</f>
        <v>167.21682284999997</v>
      </c>
      <c r="G40" s="94"/>
      <c r="H40" s="125">
        <f>+Q44</f>
        <v>868.98</v>
      </c>
      <c r="I40" s="118">
        <f t="shared" si="2"/>
        <v>0.96230000000000004</v>
      </c>
      <c r="K40" s="71">
        <f t="shared" si="5"/>
        <v>0.64339999999999997</v>
      </c>
      <c r="L40" s="71">
        <f t="shared" si="5"/>
        <v>0.35659999999999997</v>
      </c>
      <c r="M40" s="72"/>
      <c r="O40" s="64" t="s">
        <v>1</v>
      </c>
      <c r="P40" s="151" t="s">
        <v>2</v>
      </c>
      <c r="Q40" s="151"/>
      <c r="R40" s="151"/>
      <c r="S40" s="151"/>
      <c r="T40" s="152"/>
      <c r="Z40" s="128" t="s">
        <v>1</v>
      </c>
      <c r="AA40" s="151" t="s">
        <v>2</v>
      </c>
      <c r="AB40" s="151"/>
      <c r="AC40" s="151"/>
      <c r="AD40" s="151"/>
      <c r="AE40" s="152"/>
    </row>
    <row r="41" spans="1:31" s="45" customFormat="1" ht="16.5" customHeight="1">
      <c r="A41" s="148"/>
      <c r="B41" s="148"/>
      <c r="C41" s="70" t="s">
        <v>3</v>
      </c>
      <c r="D41" s="121">
        <f>+PliegoRural_Postpago!R67</f>
        <v>14.09</v>
      </c>
      <c r="E41" s="125">
        <f t="shared" si="1"/>
        <v>606.51</v>
      </c>
      <c r="F41" s="125">
        <f>+E41*(1-F2*MEM_DM)</f>
        <v>121.28228842499998</v>
      </c>
      <c r="G41" s="94"/>
      <c r="H41" s="125">
        <f>+R44</f>
        <v>637.83000000000004</v>
      </c>
      <c r="I41" s="118">
        <f t="shared" si="2"/>
        <v>0.95089999999999997</v>
      </c>
      <c r="K41" s="71">
        <f t="shared" si="5"/>
        <v>0.49490000000000001</v>
      </c>
      <c r="L41" s="71">
        <f t="shared" si="5"/>
        <v>0.50509999999999999</v>
      </c>
      <c r="M41" s="72"/>
      <c r="O41" s="65"/>
      <c r="P41" s="66" t="s">
        <v>44</v>
      </c>
      <c r="Q41" s="66" t="s">
        <v>45</v>
      </c>
      <c r="R41" s="67" t="s">
        <v>3</v>
      </c>
      <c r="S41" s="67" t="s">
        <v>4</v>
      </c>
      <c r="T41" s="67" t="s">
        <v>5</v>
      </c>
      <c r="W41" s="109"/>
      <c r="Z41" s="65"/>
      <c r="AA41" s="66" t="s">
        <v>44</v>
      </c>
      <c r="AB41" s="66" t="s">
        <v>45</v>
      </c>
      <c r="AC41" s="67" t="s">
        <v>3</v>
      </c>
      <c r="AD41" s="67" t="s">
        <v>4</v>
      </c>
      <c r="AE41" s="67" t="s">
        <v>5</v>
      </c>
    </row>
    <row r="42" spans="1:31" s="45" customFormat="1" ht="17.100000000000001" customHeight="1">
      <c r="A42" s="148"/>
      <c r="B42" s="148"/>
      <c r="C42" s="70" t="s">
        <v>4</v>
      </c>
      <c r="D42" s="121">
        <f>+PliegoRural_Postpago!S67</f>
        <v>21.13</v>
      </c>
      <c r="E42" s="125">
        <f t="shared" si="1"/>
        <v>513.78</v>
      </c>
      <c r="F42" s="125">
        <f>+E42*(1-F2*MEM_DM)</f>
        <v>102.73930214999997</v>
      </c>
      <c r="G42" s="94"/>
      <c r="H42" s="125">
        <f>+S44</f>
        <v>540.30999999999995</v>
      </c>
      <c r="I42" s="118">
        <f t="shared" si="2"/>
        <v>0.95089999999999997</v>
      </c>
      <c r="K42" s="71">
        <f t="shared" si="5"/>
        <v>0.49490000000000001</v>
      </c>
      <c r="L42" s="71">
        <f t="shared" si="5"/>
        <v>0.50509999999999999</v>
      </c>
      <c r="M42" s="72"/>
      <c r="O42" s="20" t="s">
        <v>16</v>
      </c>
      <c r="P42" s="73">
        <f>+ROUND(AA42*$X$38,2)</f>
        <v>742.27</v>
      </c>
      <c r="Q42" s="73">
        <f t="shared" ref="Q42:T42" si="6">+ROUND(AB42*$X$38,2)</f>
        <v>626.61</v>
      </c>
      <c r="R42" s="73">
        <f t="shared" si="6"/>
        <v>465.22</v>
      </c>
      <c r="S42" s="73">
        <f t="shared" si="6"/>
        <v>392.97</v>
      </c>
      <c r="T42" s="73">
        <f t="shared" si="6"/>
        <v>380.49</v>
      </c>
      <c r="W42" s="110"/>
      <c r="Z42" s="20" t="s">
        <v>16</v>
      </c>
      <c r="AA42" s="73">
        <v>749.09</v>
      </c>
      <c r="AB42" s="73">
        <v>632.36</v>
      </c>
      <c r="AC42" s="73">
        <v>469.49</v>
      </c>
      <c r="AD42" s="73">
        <v>396.58</v>
      </c>
      <c r="AE42" s="73">
        <v>383.98</v>
      </c>
    </row>
    <row r="43" spans="1:31" s="45" customFormat="1" ht="17.100000000000001" customHeight="1">
      <c r="A43" s="148"/>
      <c r="B43" s="149"/>
      <c r="C43" s="70" t="s">
        <v>5</v>
      </c>
      <c r="D43" s="121">
        <f>+PliegoRural_Postpago!T67</f>
        <v>28.17</v>
      </c>
      <c r="E43" s="125">
        <f>+ROUND(H43*I43,2)</f>
        <v>517.19000000000005</v>
      </c>
      <c r="F43" s="125">
        <f>+E43*(1-F2*MEM_DM)</f>
        <v>103.421191325</v>
      </c>
      <c r="G43" s="94"/>
      <c r="H43" s="125">
        <f>+T44</f>
        <v>543.89</v>
      </c>
      <c r="I43" s="118">
        <f t="shared" si="2"/>
        <v>0.95089999999999997</v>
      </c>
      <c r="K43" s="71">
        <f t="shared" si="5"/>
        <v>0.49490000000000001</v>
      </c>
      <c r="L43" s="71">
        <f t="shared" si="5"/>
        <v>0.50509999999999999</v>
      </c>
      <c r="M43" s="72"/>
      <c r="O43" s="20" t="s">
        <v>17</v>
      </c>
      <c r="P43" s="73">
        <f t="shared" ref="P43:P45" si="7">+ROUND(AA43*$X$38,2)</f>
        <v>731.11</v>
      </c>
      <c r="Q43" s="73">
        <f t="shared" ref="Q43:Q45" si="8">+ROUND(AB43*$X$38,2)</f>
        <v>615.79</v>
      </c>
      <c r="R43" s="73">
        <f t="shared" ref="R43:R45" si="9">+ROUND(AC43*$X$38,2)</f>
        <v>456.15</v>
      </c>
      <c r="S43" s="73">
        <f t="shared" ref="S43:S45" si="10">+ROUND(AD43*$X$38,2)</f>
        <v>384.01</v>
      </c>
      <c r="T43" s="73">
        <f t="shared" ref="T43:T45" si="11">+ROUND(AE43*$X$38,2)</f>
        <v>370.56</v>
      </c>
      <c r="V43" s="109"/>
      <c r="Z43" s="20" t="s">
        <v>17</v>
      </c>
      <c r="AA43" s="73">
        <v>737.82</v>
      </c>
      <c r="AB43" s="73">
        <v>621.45000000000005</v>
      </c>
      <c r="AC43" s="73">
        <v>460.34</v>
      </c>
      <c r="AD43" s="73">
        <v>387.54</v>
      </c>
      <c r="AE43" s="73">
        <v>373.96</v>
      </c>
    </row>
    <row r="44" spans="1:31" s="45" customFormat="1" ht="17.100000000000001" customHeight="1">
      <c r="A44" s="148"/>
      <c r="B44" s="150" t="s">
        <v>7</v>
      </c>
      <c r="C44" s="70" t="s">
        <v>44</v>
      </c>
      <c r="D44" s="124">
        <f>+D39</f>
        <v>6.46</v>
      </c>
      <c r="E44" s="125">
        <f t="shared" si="1"/>
        <v>1063.27</v>
      </c>
      <c r="F44" s="125">
        <f>+E44*(1-F2*MEM_DM)</f>
        <v>212.61944372499997</v>
      </c>
      <c r="G44" s="94"/>
      <c r="H44" s="125">
        <f>+P45</f>
        <v>1104.93</v>
      </c>
      <c r="I44" s="118">
        <f t="shared" si="2"/>
        <v>0.96230000000000004</v>
      </c>
      <c r="K44" s="71">
        <f t="shared" si="5"/>
        <v>0.64339999999999997</v>
      </c>
      <c r="L44" s="71">
        <f t="shared" si="5"/>
        <v>0.35659999999999997</v>
      </c>
      <c r="M44" s="72"/>
      <c r="O44" s="20" t="s">
        <v>6</v>
      </c>
      <c r="P44" s="73">
        <f t="shared" si="7"/>
        <v>1021.42</v>
      </c>
      <c r="Q44" s="73">
        <f t="shared" si="8"/>
        <v>868.98</v>
      </c>
      <c r="R44" s="73">
        <f t="shared" si="9"/>
        <v>637.83000000000004</v>
      </c>
      <c r="S44" s="73">
        <f t="shared" si="10"/>
        <v>540.30999999999995</v>
      </c>
      <c r="T44" s="73">
        <f t="shared" si="11"/>
        <v>543.89</v>
      </c>
      <c r="Z44" s="20" t="s">
        <v>6</v>
      </c>
      <c r="AA44" s="73">
        <v>1030.8</v>
      </c>
      <c r="AB44" s="73">
        <v>876.96</v>
      </c>
      <c r="AC44" s="73">
        <v>643.69000000000005</v>
      </c>
      <c r="AD44" s="73">
        <v>545.27</v>
      </c>
      <c r="AE44" s="73">
        <v>548.88</v>
      </c>
    </row>
    <row r="45" spans="1:31" s="45" customFormat="1" ht="17.100000000000001" customHeight="1">
      <c r="A45" s="148"/>
      <c r="B45" s="148"/>
      <c r="C45" s="70" t="s">
        <v>45</v>
      </c>
      <c r="D45" s="124">
        <f>+D40</f>
        <v>8.6300000000000008</v>
      </c>
      <c r="E45" s="125">
        <f t="shared" si="1"/>
        <v>910.61</v>
      </c>
      <c r="F45" s="125">
        <f>+E45*(1-F2*MEM_DM)</f>
        <v>182.09240517499998</v>
      </c>
      <c r="G45" s="94"/>
      <c r="H45" s="125">
        <f>+Q45</f>
        <v>946.28</v>
      </c>
      <c r="I45" s="118">
        <f t="shared" si="2"/>
        <v>0.96230000000000004</v>
      </c>
      <c r="K45" s="71">
        <f t="shared" si="5"/>
        <v>0.64339999999999997</v>
      </c>
      <c r="L45" s="71">
        <f t="shared" si="5"/>
        <v>0.35659999999999997</v>
      </c>
      <c r="M45" s="72"/>
      <c r="O45" s="20" t="s">
        <v>7</v>
      </c>
      <c r="P45" s="75">
        <f t="shared" si="7"/>
        <v>1104.93</v>
      </c>
      <c r="Q45" s="75">
        <f t="shared" si="8"/>
        <v>946.28</v>
      </c>
      <c r="R45" s="75">
        <f t="shared" si="9"/>
        <v>701.14</v>
      </c>
      <c r="S45" s="75">
        <f t="shared" si="10"/>
        <v>598.27</v>
      </c>
      <c r="T45" s="75">
        <f t="shared" si="11"/>
        <v>603.88</v>
      </c>
      <c r="Z45" s="20" t="s">
        <v>7</v>
      </c>
      <c r="AA45" s="75">
        <v>1115.08</v>
      </c>
      <c r="AB45" s="75">
        <v>954.97</v>
      </c>
      <c r="AC45" s="75">
        <v>707.58</v>
      </c>
      <c r="AD45" s="75">
        <v>603.76</v>
      </c>
      <c r="AE45" s="75">
        <v>609.42999999999995</v>
      </c>
    </row>
    <row r="46" spans="1:31" s="45" customFormat="1" ht="17.100000000000001" customHeight="1">
      <c r="A46" s="148"/>
      <c r="B46" s="148"/>
      <c r="C46" s="70" t="s">
        <v>3</v>
      </c>
      <c r="D46" s="124">
        <f>+D41</f>
        <v>14.09</v>
      </c>
      <c r="E46" s="125">
        <f t="shared" si="1"/>
        <v>666.71</v>
      </c>
      <c r="F46" s="125">
        <f>+E46*(1-F2*MEM_DM)</f>
        <v>133.32033192499998</v>
      </c>
      <c r="G46" s="94"/>
      <c r="H46" s="125">
        <f>+R45</f>
        <v>701.14</v>
      </c>
      <c r="I46" s="118">
        <f t="shared" si="2"/>
        <v>0.95089999999999997</v>
      </c>
      <c r="K46" s="71">
        <f t="shared" si="5"/>
        <v>0.49490000000000001</v>
      </c>
      <c r="L46" s="71">
        <f t="shared" si="5"/>
        <v>0.50509999999999999</v>
      </c>
      <c r="M46" s="72"/>
      <c r="O46" s="68" t="s">
        <v>8</v>
      </c>
      <c r="P46" s="69"/>
      <c r="Q46" s="69"/>
      <c r="R46" s="69"/>
      <c r="S46" s="69"/>
      <c r="T46" s="69"/>
      <c r="Z46" s="68" t="s">
        <v>8</v>
      </c>
      <c r="AA46" s="69"/>
      <c r="AB46" s="69"/>
      <c r="AC46" s="69"/>
      <c r="AD46" s="69"/>
      <c r="AE46" s="69"/>
    </row>
    <row r="47" spans="1:31">
      <c r="A47" s="148"/>
      <c r="B47" s="148"/>
      <c r="C47" s="53" t="s">
        <v>4</v>
      </c>
      <c r="D47" s="122">
        <f>+D42</f>
        <v>21.13</v>
      </c>
      <c r="E47" s="125">
        <f t="shared" si="1"/>
        <v>568.89</v>
      </c>
      <c r="F47" s="125">
        <f>+E47*(1-F2*MEM_DM)</f>
        <v>113.75951107499998</v>
      </c>
      <c r="G47" s="94"/>
      <c r="H47" s="125">
        <f>+S45</f>
        <v>598.27</v>
      </c>
      <c r="I47" s="117">
        <f t="shared" si="2"/>
        <v>0.95089999999999997</v>
      </c>
      <c r="K47" s="31">
        <f t="shared" ref="K47:L48" si="12">+K42</f>
        <v>0.49490000000000001</v>
      </c>
      <c r="L47" s="31">
        <f t="shared" si="12"/>
        <v>0.50509999999999999</v>
      </c>
      <c r="M47" s="13"/>
      <c r="O47" s="6"/>
      <c r="P47" s="7"/>
      <c r="Q47" s="7"/>
      <c r="R47" s="7"/>
      <c r="S47" s="7"/>
      <c r="T47" s="7"/>
      <c r="Z47" s="6"/>
      <c r="AA47" s="7"/>
      <c r="AB47" s="7"/>
      <c r="AC47" s="7"/>
      <c r="AD47" s="7"/>
      <c r="AE47" s="7"/>
    </row>
    <row r="48" spans="1:31">
      <c r="A48" s="149"/>
      <c r="B48" s="149"/>
      <c r="C48" s="53" t="s">
        <v>5</v>
      </c>
      <c r="D48" s="122">
        <f>+D43</f>
        <v>28.17</v>
      </c>
      <c r="E48" s="125">
        <f t="shared" si="1"/>
        <v>574.23</v>
      </c>
      <c r="F48" s="125">
        <f>+E48*(1-F2*MEM_DM)</f>
        <v>114.82733752499999</v>
      </c>
      <c r="G48" s="94"/>
      <c r="H48" s="125">
        <f>+T45</f>
        <v>603.88</v>
      </c>
      <c r="I48" s="117">
        <f>+ROUND(K48*$J$5+L48*$K$5,4)</f>
        <v>0.95089999999999997</v>
      </c>
      <c r="K48" s="31">
        <f t="shared" si="12"/>
        <v>0.49490000000000001</v>
      </c>
      <c r="L48" s="31">
        <f>+L43</f>
        <v>0.50509999999999999</v>
      </c>
      <c r="M48" s="13"/>
      <c r="O48" s="15" t="s">
        <v>9</v>
      </c>
      <c r="P48" s="1"/>
      <c r="Q48" s="1"/>
      <c r="R48" s="1"/>
      <c r="S48" s="1"/>
      <c r="T48" s="1"/>
      <c r="Z48" s="15" t="s">
        <v>9</v>
      </c>
      <c r="AA48" s="1"/>
      <c r="AB48" s="1"/>
      <c r="AC48" s="1"/>
      <c r="AD48" s="1"/>
      <c r="AE48" s="1"/>
    </row>
    <row r="49" spans="1:31">
      <c r="A49" s="54" t="s">
        <v>40</v>
      </c>
      <c r="B49" s="55"/>
      <c r="C49" s="55"/>
      <c r="D49" s="55"/>
      <c r="E49" s="55"/>
      <c r="F49" s="55"/>
      <c r="G49" s="94"/>
      <c r="O49" s="15" t="s">
        <v>15</v>
      </c>
      <c r="P49" s="1"/>
      <c r="Q49" s="1"/>
      <c r="R49" s="1"/>
      <c r="S49" s="1"/>
      <c r="T49" s="1"/>
      <c r="Z49" s="15" t="s">
        <v>15</v>
      </c>
      <c r="AA49" s="1"/>
      <c r="AB49" s="1"/>
      <c r="AC49" s="1"/>
      <c r="AD49" s="1"/>
      <c r="AE49" s="1"/>
    </row>
    <row r="50" spans="1:31">
      <c r="A50" s="55"/>
      <c r="B50" s="55"/>
      <c r="C50" s="55"/>
      <c r="D50" s="55"/>
      <c r="E50" s="55"/>
      <c r="F50" s="55"/>
      <c r="O50" s="1"/>
      <c r="P50" s="1"/>
      <c r="Q50" s="1"/>
      <c r="R50" s="1"/>
      <c r="S50" s="1"/>
      <c r="T50" s="1"/>
      <c r="Z50" s="1"/>
      <c r="AA50" s="1"/>
      <c r="AB50" s="1"/>
      <c r="AC50" s="1"/>
      <c r="AD50" s="1"/>
      <c r="AE50" s="1"/>
    </row>
    <row r="51" spans="1:31" ht="17.100000000000001" customHeight="1">
      <c r="A51" s="46" t="s">
        <v>22</v>
      </c>
      <c r="B51" s="55"/>
      <c r="C51" s="55"/>
      <c r="D51" s="55"/>
      <c r="E51" s="55"/>
      <c r="F51" s="55"/>
      <c r="O51" s="64" t="s">
        <v>1</v>
      </c>
      <c r="P51" s="159" t="s">
        <v>2</v>
      </c>
      <c r="Q51" s="151"/>
      <c r="R51" s="151"/>
      <c r="S51" s="151"/>
      <c r="T51" s="152"/>
      <c r="Z51" s="128" t="s">
        <v>1</v>
      </c>
      <c r="AA51" s="159" t="s">
        <v>2</v>
      </c>
      <c r="AB51" s="151"/>
      <c r="AC51" s="151"/>
      <c r="AD51" s="151"/>
      <c r="AE51" s="152"/>
    </row>
    <row r="52" spans="1:31" ht="17.100000000000001" customHeight="1">
      <c r="A52" s="48" t="s">
        <v>25</v>
      </c>
      <c r="B52" s="55"/>
      <c r="C52" s="55"/>
      <c r="D52" s="55"/>
      <c r="E52" s="55"/>
      <c r="F52" s="55"/>
      <c r="H52" s="15" t="s">
        <v>42</v>
      </c>
      <c r="O52" s="65"/>
      <c r="P52" s="66" t="s">
        <v>44</v>
      </c>
      <c r="Q52" s="66" t="s">
        <v>45</v>
      </c>
      <c r="R52" s="67" t="s">
        <v>3</v>
      </c>
      <c r="S52" s="67" t="s">
        <v>4</v>
      </c>
      <c r="T52" s="67" t="s">
        <v>5</v>
      </c>
      <c r="Z52" s="65"/>
      <c r="AA52" s="66" t="s">
        <v>44</v>
      </c>
      <c r="AB52" s="66" t="s">
        <v>45</v>
      </c>
      <c r="AC52" s="67" t="s">
        <v>3</v>
      </c>
      <c r="AD52" s="67" t="s">
        <v>4</v>
      </c>
      <c r="AE52" s="67" t="s">
        <v>5</v>
      </c>
    </row>
    <row r="53" spans="1:31" ht="17.100000000000001" customHeight="1">
      <c r="A53" s="56" t="str">
        <f>+A6</f>
        <v>Vigente a partir del 04/Nov/2025</v>
      </c>
      <c r="B53" s="55"/>
      <c r="C53" s="55"/>
      <c r="D53" s="55"/>
      <c r="E53" s="55"/>
      <c r="F53" s="55"/>
      <c r="H53" s="21" t="s">
        <v>57</v>
      </c>
      <c r="I53" s="22"/>
      <c r="J53" s="22"/>
      <c r="K53" s="33"/>
      <c r="O53" s="20" t="s">
        <v>16</v>
      </c>
      <c r="P53" s="73">
        <f>+ROUND(AA53*$X$38,2)</f>
        <v>479.21</v>
      </c>
      <c r="Q53" s="73">
        <f t="shared" ref="Q53:T53" si="13">+ROUND(AB53*$X$38,2)</f>
        <v>407.09</v>
      </c>
      <c r="R53" s="73">
        <f t="shared" si="13"/>
        <v>297.86</v>
      </c>
      <c r="S53" s="73">
        <f t="shared" si="13"/>
        <v>249.46</v>
      </c>
      <c r="T53" s="73">
        <f t="shared" si="13"/>
        <v>241.27</v>
      </c>
      <c r="Z53" s="20" t="s">
        <v>16</v>
      </c>
      <c r="AA53" s="73">
        <v>483.61</v>
      </c>
      <c r="AB53" s="73">
        <v>410.83</v>
      </c>
      <c r="AC53" s="73">
        <v>300.60000000000002</v>
      </c>
      <c r="AD53" s="73">
        <v>251.75</v>
      </c>
      <c r="AE53" s="73">
        <v>243.49</v>
      </c>
    </row>
    <row r="54" spans="1:31" ht="24" customHeight="1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  <c r="H54" s="25" t="s">
        <v>19</v>
      </c>
      <c r="I54" s="25" t="s">
        <v>16</v>
      </c>
      <c r="J54" s="25" t="s">
        <v>17</v>
      </c>
      <c r="K54" s="25" t="s">
        <v>6</v>
      </c>
      <c r="L54" s="25" t="s">
        <v>7</v>
      </c>
      <c r="O54" s="20" t="s">
        <v>17</v>
      </c>
      <c r="P54" s="73">
        <f t="shared" ref="P54:P56" si="14">+ROUND(AA54*$X$38,2)</f>
        <v>475.44</v>
      </c>
      <c r="Q54" s="73">
        <f t="shared" ref="Q54:Q56" si="15">+ROUND(AB54*$X$38,2)</f>
        <v>403.05</v>
      </c>
      <c r="R54" s="73">
        <f t="shared" ref="R54:R56" si="16">+ROUND(AC54*$X$38,2)</f>
        <v>293.92</v>
      </c>
      <c r="S54" s="73">
        <f t="shared" ref="S54:S56" si="17">+ROUND(AD54*$X$38,2)</f>
        <v>244.88</v>
      </c>
      <c r="T54" s="73">
        <f t="shared" ref="T54:T56" si="18">+ROUND(AE54*$X$38,2)</f>
        <v>235.79</v>
      </c>
      <c r="Z54" s="20" t="s">
        <v>17</v>
      </c>
      <c r="AA54" s="73">
        <v>479.81</v>
      </c>
      <c r="AB54" s="73">
        <v>406.75</v>
      </c>
      <c r="AC54" s="73">
        <v>296.62</v>
      </c>
      <c r="AD54" s="73">
        <v>247.13</v>
      </c>
      <c r="AE54" s="73">
        <v>237.96</v>
      </c>
    </row>
    <row r="55" spans="1:31" ht="17.100000000000001" customHeight="1">
      <c r="A55" s="57" t="s">
        <v>20</v>
      </c>
      <c r="B55" s="121">
        <f>+ROUND(I55*ROUND($J$5,4),2)</f>
        <v>5.31</v>
      </c>
      <c r="C55" s="121">
        <f t="shared" ref="C55:E56" si="19">+ROUND(J55*ROUND($J$5,4),2)</f>
        <v>8.06</v>
      </c>
      <c r="D55" s="121">
        <f t="shared" si="19"/>
        <v>13.26</v>
      </c>
      <c r="E55" s="121">
        <f t="shared" si="19"/>
        <v>13.26</v>
      </c>
      <c r="F55" s="55"/>
      <c r="H55" s="26" t="s">
        <v>20</v>
      </c>
      <c r="I55" s="34">
        <v>5.37</v>
      </c>
      <c r="J55" s="34">
        <v>8.14</v>
      </c>
      <c r="K55" s="126">
        <v>13.4</v>
      </c>
      <c r="L55" s="127">
        <v>13.4</v>
      </c>
      <c r="O55" s="20" t="s">
        <v>6</v>
      </c>
      <c r="P55" s="73">
        <f t="shared" si="14"/>
        <v>697.07</v>
      </c>
      <c r="Q55" s="73">
        <f t="shared" si="15"/>
        <v>596.04999999999995</v>
      </c>
      <c r="R55" s="73">
        <f t="shared" si="16"/>
        <v>431.43</v>
      </c>
      <c r="S55" s="73">
        <f t="shared" si="17"/>
        <v>361.53</v>
      </c>
      <c r="T55" s="73">
        <f t="shared" si="18"/>
        <v>369.95</v>
      </c>
      <c r="Z55" s="20" t="s">
        <v>6</v>
      </c>
      <c r="AA55" s="73">
        <v>703.47</v>
      </c>
      <c r="AB55" s="73">
        <v>601.52</v>
      </c>
      <c r="AC55" s="73">
        <v>435.39</v>
      </c>
      <c r="AD55" s="73">
        <v>364.85</v>
      </c>
      <c r="AE55" s="73">
        <v>373.35</v>
      </c>
    </row>
    <row r="56" spans="1:31" ht="17.100000000000001" customHeight="1">
      <c r="A56" s="57" t="s">
        <v>21</v>
      </c>
      <c r="B56" s="121">
        <f>+ROUND(I56*ROUND($J$5,4),2)</f>
        <v>7.91</v>
      </c>
      <c r="C56" s="121">
        <f t="shared" si="19"/>
        <v>10.07</v>
      </c>
      <c r="D56" s="121">
        <f t="shared" si="19"/>
        <v>17.07</v>
      </c>
      <c r="E56" s="121">
        <f t="shared" si="19"/>
        <v>17.07</v>
      </c>
      <c r="F56" s="55"/>
      <c r="H56" s="26" t="s">
        <v>21</v>
      </c>
      <c r="I56" s="34">
        <v>7.99</v>
      </c>
      <c r="J56" s="34">
        <v>10.18</v>
      </c>
      <c r="K56" s="34">
        <v>17.25</v>
      </c>
      <c r="L56" s="35">
        <v>17.25</v>
      </c>
      <c r="O56" s="20" t="s">
        <v>7</v>
      </c>
      <c r="P56" s="75">
        <f t="shared" si="14"/>
        <v>744.81</v>
      </c>
      <c r="Q56" s="75">
        <f t="shared" si="15"/>
        <v>643.26</v>
      </c>
      <c r="R56" s="75">
        <f t="shared" si="16"/>
        <v>469.7</v>
      </c>
      <c r="S56" s="75">
        <f t="shared" si="17"/>
        <v>397.83</v>
      </c>
      <c r="T56" s="75">
        <f t="shared" si="18"/>
        <v>409.13</v>
      </c>
      <c r="Z56" s="20" t="s">
        <v>7</v>
      </c>
      <c r="AA56" s="75">
        <v>751.65</v>
      </c>
      <c r="AB56" s="75">
        <v>649.16999999999996</v>
      </c>
      <c r="AC56" s="75">
        <v>474.01</v>
      </c>
      <c r="AD56" s="75">
        <v>401.48</v>
      </c>
      <c r="AE56" s="75">
        <v>412.89</v>
      </c>
    </row>
    <row r="57" spans="1:31" ht="17.100000000000001" customHeight="1">
      <c r="A57" s="54" t="s">
        <v>40</v>
      </c>
      <c r="B57" s="55"/>
      <c r="C57" s="55"/>
      <c r="D57" s="55"/>
      <c r="E57" s="55"/>
      <c r="F57" s="55"/>
      <c r="H57" s="23" t="s">
        <v>8</v>
      </c>
      <c r="O57" s="68" t="s">
        <v>8</v>
      </c>
      <c r="P57" s="69"/>
      <c r="Q57" s="69"/>
      <c r="R57" s="69"/>
      <c r="S57" s="69"/>
      <c r="T57" s="69"/>
      <c r="Z57" s="68" t="s">
        <v>8</v>
      </c>
      <c r="AA57" s="69"/>
      <c r="AB57" s="69"/>
      <c r="AC57" s="69"/>
      <c r="AD57" s="69"/>
      <c r="AE57" s="69"/>
    </row>
    <row r="58" spans="1:31">
      <c r="O58" s="1"/>
      <c r="P58" s="1"/>
      <c r="Q58" s="1"/>
      <c r="R58" s="1"/>
      <c r="S58" s="1"/>
      <c r="T58" s="1"/>
    </row>
    <row r="59" spans="1:31">
      <c r="O59" s="1"/>
      <c r="P59" s="1"/>
      <c r="Q59" s="1"/>
      <c r="R59" s="1"/>
      <c r="S59" s="1"/>
      <c r="T59" s="1"/>
    </row>
    <row r="60" spans="1:31">
      <c r="O60" s="1"/>
      <c r="P60" s="1"/>
      <c r="Q60" s="1"/>
      <c r="R60" s="1"/>
      <c r="S60" s="1"/>
      <c r="T60" s="1"/>
    </row>
    <row r="61" spans="1:31" ht="18">
      <c r="H61" s="9"/>
      <c r="I61" s="10"/>
      <c r="J61" s="10"/>
      <c r="K61" s="36"/>
      <c r="L61" s="36"/>
      <c r="O61" s="2" t="s">
        <v>23</v>
      </c>
      <c r="P61" s="1"/>
      <c r="Q61" s="1"/>
      <c r="R61" s="1"/>
      <c r="S61" s="1"/>
      <c r="T61" s="1"/>
    </row>
    <row r="62" spans="1:31" ht="15.75">
      <c r="H62" s="9"/>
      <c r="I62" s="10"/>
      <c r="J62" s="10"/>
      <c r="K62" s="36"/>
      <c r="L62" s="36"/>
      <c r="O62" s="1"/>
      <c r="P62" s="1"/>
      <c r="Q62" s="1"/>
      <c r="R62" s="1"/>
      <c r="S62" s="1"/>
      <c r="T62" s="1"/>
    </row>
    <row r="63" spans="1:31" ht="15.75">
      <c r="H63" s="9"/>
      <c r="I63" s="10"/>
      <c r="J63" s="10"/>
      <c r="K63" s="36"/>
      <c r="L63" s="36"/>
      <c r="O63" s="3" t="s">
        <v>1</v>
      </c>
      <c r="P63" s="145" t="s">
        <v>2</v>
      </c>
      <c r="Q63" s="146"/>
      <c r="R63" s="146"/>
      <c r="S63" s="146"/>
      <c r="T63" s="147"/>
    </row>
    <row r="64" spans="1:31" ht="15.75">
      <c r="H64" s="9"/>
      <c r="I64" s="10"/>
      <c r="J64" s="10"/>
      <c r="K64" s="36"/>
      <c r="L64" s="36"/>
      <c r="O64" s="4"/>
      <c r="P64" s="17" t="s">
        <v>44</v>
      </c>
      <c r="Q64" s="17" t="s">
        <v>45</v>
      </c>
      <c r="R64" s="18" t="s">
        <v>3</v>
      </c>
      <c r="S64" s="18" t="s">
        <v>4</v>
      </c>
      <c r="T64" s="18" t="s">
        <v>5</v>
      </c>
    </row>
    <row r="65" spans="8:20" ht="15.75">
      <c r="H65" s="9"/>
      <c r="I65" s="10"/>
      <c r="J65" s="10"/>
      <c r="K65" s="36"/>
      <c r="L65" s="36"/>
      <c r="O65" s="5" t="s">
        <v>16</v>
      </c>
      <c r="P65" s="19">
        <v>7.75</v>
      </c>
      <c r="Q65" s="19">
        <v>10.36</v>
      </c>
      <c r="R65" s="19">
        <v>16.920000000000002</v>
      </c>
      <c r="S65" s="19">
        <v>25.37</v>
      </c>
      <c r="T65" s="19">
        <v>33.83</v>
      </c>
    </row>
    <row r="66" spans="8:20" ht="15.75">
      <c r="H66" s="9"/>
      <c r="I66" s="10"/>
      <c r="J66" s="10"/>
      <c r="K66" s="36"/>
      <c r="L66" s="36"/>
      <c r="O66" s="5" t="s">
        <v>17</v>
      </c>
      <c r="P66" s="19">
        <v>8.06</v>
      </c>
      <c r="Q66" s="19">
        <v>10.77</v>
      </c>
      <c r="R66" s="19">
        <v>17.59</v>
      </c>
      <c r="S66" s="19">
        <v>26.39</v>
      </c>
      <c r="T66" s="19">
        <v>35.18</v>
      </c>
    </row>
    <row r="67" spans="8:20">
      <c r="O67" s="5" t="s">
        <v>18</v>
      </c>
      <c r="P67" s="19">
        <v>6.46</v>
      </c>
      <c r="Q67" s="19">
        <v>8.6300000000000008</v>
      </c>
      <c r="R67" s="19">
        <v>14.09</v>
      </c>
      <c r="S67" s="19">
        <v>21.13</v>
      </c>
      <c r="T67" s="19">
        <v>28.17</v>
      </c>
    </row>
  </sheetData>
  <mergeCells count="21">
    <mergeCell ref="V38:W38"/>
    <mergeCell ref="AA40:AE40"/>
    <mergeCell ref="AA51:AE51"/>
    <mergeCell ref="A9:A28"/>
    <mergeCell ref="B9:B13"/>
    <mergeCell ref="B14:B18"/>
    <mergeCell ref="B19:B23"/>
    <mergeCell ref="B24:B28"/>
    <mergeCell ref="P51:T51"/>
    <mergeCell ref="M1:N1"/>
    <mergeCell ref="O1:P1"/>
    <mergeCell ref="Q1:R1"/>
    <mergeCell ref="E7:F7"/>
    <mergeCell ref="K8:L8"/>
    <mergeCell ref="P63:T63"/>
    <mergeCell ref="A29:A48"/>
    <mergeCell ref="B29:B33"/>
    <mergeCell ref="B34:B38"/>
    <mergeCell ref="B39:B43"/>
    <mergeCell ref="P40:T40"/>
    <mergeCell ref="B44:B4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portrait" r:id="rId1"/>
  <headerFooter alignWithMargins="0"/>
  <ignoredErrors>
    <ignoredError sqref="A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B75"/>
  <sheetViews>
    <sheetView showGridLines="0" zoomScaleNormal="100" workbookViewId="0">
      <selection activeCell="H4" sqref="H4"/>
    </sheetView>
  </sheetViews>
  <sheetFormatPr baseColWidth="10" defaultRowHeight="12.75"/>
  <cols>
    <col min="1" max="1" width="16.7109375" customWidth="1"/>
    <col min="2" max="2" width="12" bestFit="1" customWidth="1"/>
    <col min="3" max="3" width="13.5703125" customWidth="1"/>
    <col min="4" max="4" width="9.5703125" bestFit="1" customWidth="1"/>
    <col min="5" max="5" width="11.5703125" customWidth="1"/>
    <col min="6" max="6" width="10" customWidth="1"/>
    <col min="8" max="8" width="12.28515625" customWidth="1"/>
    <col min="9" max="9" width="15" customWidth="1"/>
    <col min="10" max="10" width="12.7109375" customWidth="1"/>
    <col min="11" max="12" width="15.85546875" style="29" customWidth="1"/>
    <col min="13" max="14" width="15.85546875" customWidth="1"/>
    <col min="16" max="16" width="26.85546875" customWidth="1"/>
    <col min="17" max="17" width="15.85546875" customWidth="1"/>
    <col min="18" max="18" width="15" customWidth="1"/>
    <col min="19" max="19" width="13.28515625" customWidth="1"/>
    <col min="20" max="20" width="13.5703125" customWidth="1"/>
    <col min="25" max="25" width="26.85546875" customWidth="1"/>
    <col min="26" max="26" width="15.85546875" customWidth="1"/>
    <col min="27" max="27" width="15" customWidth="1"/>
    <col min="28" max="28" width="13.28515625" customWidth="1"/>
  </cols>
  <sheetData>
    <row r="1" spans="1:19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  <c r="S1" s="153"/>
    </row>
    <row r="2" spans="1:19">
      <c r="F2" s="61">
        <f>PliegoRural_Postpago!F2</f>
        <v>0.77500000000000002</v>
      </c>
      <c r="G2" s="11">
        <f>PliegoRural_Postpago!G2</f>
        <v>23.25</v>
      </c>
      <c r="H2" s="60" t="s">
        <v>49</v>
      </c>
      <c r="J2" s="27" t="s">
        <v>36</v>
      </c>
      <c r="K2" s="27" t="s">
        <v>38</v>
      </c>
    </row>
    <row r="3" spans="1:19">
      <c r="H3" s="16" t="s">
        <v>43</v>
      </c>
      <c r="I3" s="62" t="s">
        <v>37</v>
      </c>
      <c r="J3" s="107">
        <f>PliegoRural_Postpago!J3</f>
        <v>127.90781</v>
      </c>
      <c r="K3" s="107">
        <f>PliegoRural_Postpago!K3</f>
        <v>3.7010000000000001</v>
      </c>
    </row>
    <row r="4" spans="1:19" ht="15.75">
      <c r="A4" s="46" t="s">
        <v>51</v>
      </c>
      <c r="B4" s="47"/>
      <c r="C4" s="47"/>
      <c r="D4" s="47"/>
      <c r="E4" s="47"/>
      <c r="F4" s="47"/>
      <c r="H4" s="42">
        <f>PliegoRural_Postpago!MEM_DM</f>
        <v>1.0323</v>
      </c>
      <c r="I4" s="43">
        <f>PliegoRural_Postpago!I4</f>
        <v>45965</v>
      </c>
      <c r="J4" s="107">
        <f>PliegoRural_Postpago!J4</f>
        <v>126.57744</v>
      </c>
      <c r="K4" s="107">
        <f>PliegoRural_Postpago!K4</f>
        <v>3.379</v>
      </c>
      <c r="L4" s="95" t="s">
        <v>53</v>
      </c>
    </row>
    <row r="5" spans="1:19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+ROUND(J4/J3,4)</f>
        <v>0.98960000000000004</v>
      </c>
      <c r="K5" s="12">
        <f>+ROUND(K4/K3,4)</f>
        <v>0.91300000000000003</v>
      </c>
    </row>
    <row r="6" spans="1:19">
      <c r="A6" s="49" t="str">
        <f>CONCATENATE("Vigente a partir del ",TEXT(I4,"DD/MMM/YYYY"))</f>
        <v>Vigente a partir del 04/Nov/2025</v>
      </c>
      <c r="B6" s="47"/>
      <c r="C6" s="47"/>
      <c r="D6" s="47"/>
      <c r="E6" s="47"/>
      <c r="F6" s="47"/>
      <c r="K6"/>
    </row>
    <row r="7" spans="1:19" ht="42" customHeight="1">
      <c r="A7" s="96"/>
      <c r="B7" s="96"/>
      <c r="C7" s="96"/>
      <c r="D7" s="96"/>
      <c r="E7" s="154" t="s">
        <v>26</v>
      </c>
      <c r="F7" s="155"/>
      <c r="G7" s="45"/>
      <c r="H7" s="45"/>
      <c r="I7" s="45"/>
      <c r="J7" s="45"/>
      <c r="K7" s="45"/>
      <c r="L7" s="97"/>
      <c r="M7" s="45"/>
      <c r="N7" s="45"/>
    </row>
    <row r="8" spans="1:19" ht="63.75">
      <c r="A8" s="50" t="s">
        <v>28</v>
      </c>
      <c r="B8" s="50" t="s">
        <v>1</v>
      </c>
      <c r="C8" s="50" t="s">
        <v>10</v>
      </c>
      <c r="D8" s="50" t="s">
        <v>29</v>
      </c>
      <c r="E8" s="51" t="s">
        <v>30</v>
      </c>
      <c r="F8" s="52" t="s">
        <v>27</v>
      </c>
      <c r="G8" s="45"/>
      <c r="H8" s="12" t="s">
        <v>34</v>
      </c>
      <c r="I8" s="12" t="s">
        <v>35</v>
      </c>
      <c r="J8" s="45"/>
      <c r="K8" s="156" t="s">
        <v>54</v>
      </c>
      <c r="L8" s="156"/>
      <c r="M8" s="98"/>
      <c r="N8" s="98"/>
    </row>
    <row r="9" spans="1:19" ht="17.100000000000001" customHeight="1">
      <c r="A9" s="150" t="s">
        <v>41</v>
      </c>
      <c r="B9" s="150" t="s">
        <v>32</v>
      </c>
      <c r="C9" s="70" t="s">
        <v>52</v>
      </c>
      <c r="D9" s="74">
        <f>D21</f>
        <v>5.54</v>
      </c>
      <c r="E9" s="125">
        <f>+ROUND(H9*I9,2)</f>
        <v>640.61</v>
      </c>
      <c r="F9" s="125">
        <f t="shared" ref="F9:F32" si="0">+E9*(1-$F$2*MEM_DM)</f>
        <v>128.10118017499997</v>
      </c>
      <c r="G9" s="45"/>
      <c r="H9" s="125">
        <f>+Q41</f>
        <v>665.71</v>
      </c>
      <c r="I9" s="118">
        <f>+ROUND(K9*$J$5+L9*$K$5,4)</f>
        <v>0.96230000000000004</v>
      </c>
      <c r="J9" s="45"/>
      <c r="K9" s="99">
        <f>+PliegoRural_Prepago!Q10</f>
        <v>0.64339999999999997</v>
      </c>
      <c r="L9" s="99">
        <f>+PliegoRural_Prepago!R10</f>
        <v>0.35659999999999997</v>
      </c>
      <c r="M9" s="100"/>
      <c r="N9" s="100"/>
      <c r="P9" s="111" t="s">
        <v>10</v>
      </c>
      <c r="Q9" s="111" t="s">
        <v>11</v>
      </c>
      <c r="R9" s="111" t="s">
        <v>12</v>
      </c>
      <c r="S9" s="111" t="s">
        <v>13</v>
      </c>
    </row>
    <row r="10" spans="1:19" ht="17.100000000000001" customHeight="1">
      <c r="A10" s="148"/>
      <c r="B10" s="148"/>
      <c r="C10" s="70" t="s">
        <v>55</v>
      </c>
      <c r="D10" s="74">
        <f t="shared" ref="D10:D20" si="1">D22</f>
        <v>12.43</v>
      </c>
      <c r="E10" s="125">
        <f t="shared" ref="E10:E32" si="2">+ROUND(H10*I10,2)</f>
        <v>313.64</v>
      </c>
      <c r="F10" s="125">
        <f t="shared" si="0"/>
        <v>62.717806699999983</v>
      </c>
      <c r="G10" s="45"/>
      <c r="H10" s="125">
        <f>+R41</f>
        <v>329.83</v>
      </c>
      <c r="I10" s="118">
        <f t="shared" ref="I10:I32" si="3">+ROUND(K10*$J$5+L10*$K$5,4)</f>
        <v>0.95089999999999997</v>
      </c>
      <c r="J10" s="45"/>
      <c r="K10" s="119">
        <f>+K11</f>
        <v>0.49490000000000001</v>
      </c>
      <c r="L10" s="119">
        <f>+L11</f>
        <v>0.50509999999999999</v>
      </c>
      <c r="M10" s="100"/>
      <c r="N10" s="100"/>
      <c r="P10" s="112" t="s">
        <v>46</v>
      </c>
      <c r="Q10" s="113">
        <v>0.64339999999999997</v>
      </c>
      <c r="R10" s="113">
        <v>0.35659999999999997</v>
      </c>
      <c r="S10" s="114">
        <f>SUM(Q10:R10)</f>
        <v>1</v>
      </c>
    </row>
    <row r="11" spans="1:19" ht="17.100000000000001" customHeight="1">
      <c r="A11" s="148"/>
      <c r="B11" s="149"/>
      <c r="C11" s="70" t="s">
        <v>56</v>
      </c>
      <c r="D11" s="74">
        <f t="shared" si="1"/>
        <v>25.37</v>
      </c>
      <c r="E11" s="125">
        <f t="shared" si="2"/>
        <v>198.59</v>
      </c>
      <c r="F11" s="125">
        <f t="shared" si="0"/>
        <v>39.711545824999995</v>
      </c>
      <c r="G11" s="45"/>
      <c r="H11" s="125">
        <f>+S41</f>
        <v>208.84</v>
      </c>
      <c r="I11" s="118">
        <f t="shared" si="3"/>
        <v>0.95089999999999997</v>
      </c>
      <c r="J11" s="45"/>
      <c r="K11" s="99">
        <f>+PliegoRural_Prepago!Q11</f>
        <v>0.49490000000000001</v>
      </c>
      <c r="L11" s="99">
        <f>+PliegoRural_Prepago!R11</f>
        <v>0.50509999999999999</v>
      </c>
      <c r="M11" s="100"/>
      <c r="N11" s="100"/>
      <c r="P11" s="112" t="s">
        <v>14</v>
      </c>
      <c r="Q11" s="111">
        <v>0.49490000000000001</v>
      </c>
      <c r="R11" s="111">
        <v>0.50509999999999999</v>
      </c>
      <c r="S11" s="114">
        <f>SUM(Q11:R11)</f>
        <v>1</v>
      </c>
    </row>
    <row r="12" spans="1:19" ht="17.100000000000001" customHeight="1">
      <c r="A12" s="148"/>
      <c r="B12" s="150" t="s">
        <v>17</v>
      </c>
      <c r="C12" s="70" t="s">
        <v>52</v>
      </c>
      <c r="D12" s="74">
        <f t="shared" si="1"/>
        <v>5.76</v>
      </c>
      <c r="E12" s="125">
        <f t="shared" si="2"/>
        <v>631.91</v>
      </c>
      <c r="F12" s="125">
        <f t="shared" si="0"/>
        <v>126.36146292499997</v>
      </c>
      <c r="G12" s="45"/>
      <c r="H12" s="125">
        <f>+Q42</f>
        <v>656.67</v>
      </c>
      <c r="I12" s="118">
        <f t="shared" si="3"/>
        <v>0.96230000000000004</v>
      </c>
      <c r="J12" s="45"/>
      <c r="K12" s="120">
        <f t="shared" ref="K12:L32" si="4">+K9</f>
        <v>0.64339999999999997</v>
      </c>
      <c r="L12" s="120">
        <f t="shared" si="4"/>
        <v>0.35659999999999997</v>
      </c>
      <c r="M12" s="72"/>
      <c r="N12" s="72"/>
    </row>
    <row r="13" spans="1:19" ht="17.100000000000001" customHeight="1">
      <c r="A13" s="148"/>
      <c r="B13" s="148"/>
      <c r="C13" s="70" t="s">
        <v>55</v>
      </c>
      <c r="D13" s="74">
        <f t="shared" si="1"/>
        <v>12.93</v>
      </c>
      <c r="E13" s="125">
        <f t="shared" si="2"/>
        <v>309.39</v>
      </c>
      <c r="F13" s="125">
        <f t="shared" si="0"/>
        <v>61.867944824999988</v>
      </c>
      <c r="G13" s="45"/>
      <c r="H13" s="125">
        <f>+R42</f>
        <v>325.37</v>
      </c>
      <c r="I13" s="118">
        <f t="shared" si="3"/>
        <v>0.95089999999999997</v>
      </c>
      <c r="J13" s="45"/>
      <c r="K13" s="119">
        <f t="shared" si="4"/>
        <v>0.49490000000000001</v>
      </c>
      <c r="L13" s="119">
        <f t="shared" si="4"/>
        <v>0.50509999999999999</v>
      </c>
      <c r="M13" s="72"/>
      <c r="N13" s="72"/>
    </row>
    <row r="14" spans="1:19" ht="17.100000000000001" customHeight="1">
      <c r="A14" s="148"/>
      <c r="B14" s="149"/>
      <c r="C14" s="70" t="s">
        <v>56</v>
      </c>
      <c r="D14" s="74">
        <f t="shared" si="1"/>
        <v>26.39</v>
      </c>
      <c r="E14" s="125">
        <f t="shared" si="2"/>
        <v>194.79</v>
      </c>
      <c r="F14" s="125">
        <f t="shared" si="0"/>
        <v>38.95166932499999</v>
      </c>
      <c r="G14" s="45"/>
      <c r="H14" s="125">
        <f>+S42</f>
        <v>204.85</v>
      </c>
      <c r="I14" s="118">
        <f t="shared" si="3"/>
        <v>0.95089999999999997</v>
      </c>
      <c r="J14" s="45"/>
      <c r="K14" s="119">
        <f t="shared" si="4"/>
        <v>0.49490000000000001</v>
      </c>
      <c r="L14" s="119">
        <f t="shared" si="4"/>
        <v>0.50509999999999999</v>
      </c>
      <c r="M14" s="72"/>
      <c r="N14" s="72"/>
    </row>
    <row r="15" spans="1:19" ht="17.100000000000001" customHeight="1">
      <c r="A15" s="148"/>
      <c r="B15" s="150" t="s">
        <v>33</v>
      </c>
      <c r="C15" s="70" t="s">
        <v>52</v>
      </c>
      <c r="D15" s="74">
        <f t="shared" si="1"/>
        <v>4.6100000000000003</v>
      </c>
      <c r="E15" s="125">
        <f t="shared" si="2"/>
        <v>857.21</v>
      </c>
      <c r="F15" s="125">
        <f t="shared" si="0"/>
        <v>171.41414067499997</v>
      </c>
      <c r="G15" s="45"/>
      <c r="H15" s="125">
        <f>+Q43</f>
        <v>890.79</v>
      </c>
      <c r="I15" s="118">
        <f t="shared" si="3"/>
        <v>0.96230000000000004</v>
      </c>
      <c r="J15" s="45"/>
      <c r="K15" s="120">
        <f t="shared" si="4"/>
        <v>0.64339999999999997</v>
      </c>
      <c r="L15" s="120">
        <f t="shared" si="4"/>
        <v>0.35659999999999997</v>
      </c>
      <c r="M15" s="72"/>
      <c r="N15" s="72"/>
    </row>
    <row r="16" spans="1:19" ht="17.100000000000001" customHeight="1">
      <c r="A16" s="148"/>
      <c r="B16" s="148"/>
      <c r="C16" s="70" t="s">
        <v>55</v>
      </c>
      <c r="D16" s="74">
        <f t="shared" si="1"/>
        <v>10.35</v>
      </c>
      <c r="E16" s="125">
        <f t="shared" si="2"/>
        <v>427.81</v>
      </c>
      <c r="F16" s="125">
        <f t="shared" si="0"/>
        <v>85.548096174999984</v>
      </c>
      <c r="G16" s="45"/>
      <c r="H16" s="125">
        <f>+R43</f>
        <v>449.9</v>
      </c>
      <c r="I16" s="118">
        <f t="shared" si="3"/>
        <v>0.95089999999999997</v>
      </c>
      <c r="J16" s="45"/>
      <c r="K16" s="119">
        <f t="shared" si="4"/>
        <v>0.49490000000000001</v>
      </c>
      <c r="L16" s="119">
        <f t="shared" si="4"/>
        <v>0.50509999999999999</v>
      </c>
      <c r="M16" s="72"/>
      <c r="N16" s="72"/>
    </row>
    <row r="17" spans="1:28" ht="17.100000000000001" customHeight="1">
      <c r="A17" s="148"/>
      <c r="B17" s="149"/>
      <c r="C17" s="70" t="s">
        <v>56</v>
      </c>
      <c r="D17" s="74">
        <f t="shared" si="1"/>
        <v>21.13</v>
      </c>
      <c r="E17" s="125">
        <f t="shared" si="2"/>
        <v>265.74</v>
      </c>
      <c r="F17" s="125">
        <f t="shared" si="0"/>
        <v>53.139363449999991</v>
      </c>
      <c r="G17" s="45"/>
      <c r="H17" s="125">
        <f>+S43</f>
        <v>279.45999999999998</v>
      </c>
      <c r="I17" s="118">
        <f t="shared" si="3"/>
        <v>0.95089999999999997</v>
      </c>
      <c r="J17" s="45"/>
      <c r="K17" s="119">
        <f t="shared" si="4"/>
        <v>0.49490000000000001</v>
      </c>
      <c r="L17" s="119">
        <f t="shared" si="4"/>
        <v>0.50509999999999999</v>
      </c>
      <c r="M17" s="72"/>
      <c r="N17" s="72"/>
    </row>
    <row r="18" spans="1:28" ht="17.100000000000001" customHeight="1">
      <c r="A18" s="148"/>
      <c r="B18" s="150" t="s">
        <v>7</v>
      </c>
      <c r="C18" s="70" t="s">
        <v>52</v>
      </c>
      <c r="D18" s="74">
        <f t="shared" si="1"/>
        <v>4.6100000000000003</v>
      </c>
      <c r="E18" s="125">
        <f t="shared" si="2"/>
        <v>895.46</v>
      </c>
      <c r="F18" s="125">
        <f t="shared" si="0"/>
        <v>179.06289754999997</v>
      </c>
      <c r="G18" s="45"/>
      <c r="H18" s="125">
        <f>+Q44</f>
        <v>930.54</v>
      </c>
      <c r="I18" s="118">
        <f t="shared" si="3"/>
        <v>0.96230000000000004</v>
      </c>
      <c r="J18" s="45"/>
      <c r="K18" s="120">
        <f t="shared" si="4"/>
        <v>0.64339999999999997</v>
      </c>
      <c r="L18" s="120">
        <f t="shared" si="4"/>
        <v>0.35659999999999997</v>
      </c>
      <c r="M18" s="72"/>
      <c r="N18" s="72"/>
      <c r="P18" s="40"/>
      <c r="Q18" s="40"/>
      <c r="R18" s="40"/>
      <c r="S18" s="40"/>
      <c r="T18" s="40"/>
      <c r="U18" s="40"/>
    </row>
    <row r="19" spans="1:28" ht="17.100000000000001" customHeight="1">
      <c r="A19" s="148"/>
      <c r="B19" s="148"/>
      <c r="C19" s="70" t="s">
        <v>55</v>
      </c>
      <c r="D19" s="74">
        <f t="shared" si="1"/>
        <v>10.35</v>
      </c>
      <c r="E19" s="125">
        <f t="shared" si="2"/>
        <v>447.02</v>
      </c>
      <c r="F19" s="125">
        <f t="shared" si="0"/>
        <v>89.389471849999978</v>
      </c>
      <c r="G19" s="45"/>
      <c r="H19" s="125">
        <f>+R44</f>
        <v>470.1</v>
      </c>
      <c r="I19" s="118">
        <f t="shared" si="3"/>
        <v>0.95089999999999997</v>
      </c>
      <c r="J19" s="45"/>
      <c r="K19" s="119">
        <f t="shared" si="4"/>
        <v>0.49490000000000001</v>
      </c>
      <c r="L19" s="119">
        <f t="shared" si="4"/>
        <v>0.50509999999999999</v>
      </c>
      <c r="M19" s="72"/>
      <c r="N19" s="72"/>
      <c r="P19" s="40"/>
      <c r="Q19" s="40"/>
      <c r="R19" s="40"/>
      <c r="S19" s="40"/>
      <c r="T19" s="40"/>
      <c r="U19" s="40"/>
    </row>
    <row r="20" spans="1:28" ht="17.100000000000001" customHeight="1">
      <c r="A20" s="149"/>
      <c r="B20" s="149"/>
      <c r="C20" s="70" t="s">
        <v>56</v>
      </c>
      <c r="D20" s="74">
        <f t="shared" si="1"/>
        <v>21.13</v>
      </c>
      <c r="E20" s="125">
        <f t="shared" si="2"/>
        <v>282.91000000000003</v>
      </c>
      <c r="F20" s="125">
        <f t="shared" si="0"/>
        <v>56.572805424999999</v>
      </c>
      <c r="G20" s="45"/>
      <c r="H20" s="125">
        <f>+S44</f>
        <v>297.52</v>
      </c>
      <c r="I20" s="118">
        <f t="shared" si="3"/>
        <v>0.95089999999999997</v>
      </c>
      <c r="J20" s="45"/>
      <c r="K20" s="119">
        <f t="shared" si="4"/>
        <v>0.49490000000000001</v>
      </c>
      <c r="L20" s="119">
        <f t="shared" si="4"/>
        <v>0.50509999999999999</v>
      </c>
      <c r="M20" s="72"/>
      <c r="N20" s="72"/>
      <c r="P20" s="40"/>
      <c r="Q20" s="40"/>
      <c r="R20" s="40"/>
      <c r="S20" s="40"/>
      <c r="T20" s="40"/>
      <c r="U20" s="40"/>
    </row>
    <row r="21" spans="1:28" ht="17.100000000000001" customHeight="1">
      <c r="A21" s="163" t="s">
        <v>31</v>
      </c>
      <c r="B21" s="163" t="s">
        <v>32</v>
      </c>
      <c r="C21" s="70" t="s">
        <v>52</v>
      </c>
      <c r="D21" s="101">
        <f>+PliegoRural_Prepago!Q51</f>
        <v>5.54</v>
      </c>
      <c r="E21" s="125">
        <f t="shared" si="2"/>
        <v>832.97</v>
      </c>
      <c r="F21" s="125">
        <f t="shared" si="0"/>
        <v>166.56692847499997</v>
      </c>
      <c r="G21" s="45"/>
      <c r="H21" s="125">
        <f>+Q30</f>
        <v>865.6</v>
      </c>
      <c r="I21" s="118">
        <f t="shared" si="3"/>
        <v>0.96230000000000004</v>
      </c>
      <c r="J21" s="45"/>
      <c r="K21" s="120">
        <f t="shared" si="4"/>
        <v>0.64339999999999997</v>
      </c>
      <c r="L21" s="120">
        <f t="shared" si="4"/>
        <v>0.35659999999999997</v>
      </c>
      <c r="M21" s="72"/>
      <c r="N21" s="72"/>
      <c r="P21" s="40"/>
      <c r="Q21" s="40"/>
      <c r="R21" s="40"/>
      <c r="S21" s="40"/>
      <c r="T21" s="40"/>
      <c r="U21" s="40"/>
    </row>
    <row r="22" spans="1:28" ht="17.100000000000001" customHeight="1">
      <c r="A22" s="163"/>
      <c r="B22" s="163"/>
      <c r="C22" s="70" t="s">
        <v>55</v>
      </c>
      <c r="D22" s="101">
        <f>+PliegoRural_Prepago!R51</f>
        <v>12.43</v>
      </c>
      <c r="E22" s="125">
        <f t="shared" si="2"/>
        <v>421.65</v>
      </c>
      <c r="F22" s="125">
        <f t="shared" si="0"/>
        <v>84.316296374999979</v>
      </c>
      <c r="G22" s="45"/>
      <c r="H22" s="125">
        <f>+R30</f>
        <v>443.42</v>
      </c>
      <c r="I22" s="118">
        <f t="shared" si="3"/>
        <v>0.95089999999999997</v>
      </c>
      <c r="J22" s="45"/>
      <c r="K22" s="119">
        <f t="shared" si="4"/>
        <v>0.49490000000000001</v>
      </c>
      <c r="L22" s="119">
        <f t="shared" si="4"/>
        <v>0.50509999999999999</v>
      </c>
      <c r="M22" s="72"/>
      <c r="N22" s="72"/>
      <c r="P22" s="40"/>
      <c r="Q22" s="40"/>
      <c r="R22" s="40"/>
      <c r="S22" s="40"/>
      <c r="T22" s="40"/>
      <c r="U22" s="40"/>
    </row>
    <row r="23" spans="1:28" ht="17.100000000000001" customHeight="1">
      <c r="A23" s="163"/>
      <c r="B23" s="163"/>
      <c r="C23" s="70" t="s">
        <v>56</v>
      </c>
      <c r="D23" s="101">
        <f>+PliegoRural_Prepago!S51</f>
        <v>25.37</v>
      </c>
      <c r="E23" s="125">
        <f t="shared" si="2"/>
        <v>277.62</v>
      </c>
      <c r="F23" s="125">
        <f t="shared" si="0"/>
        <v>55.514977349999988</v>
      </c>
      <c r="G23" s="45"/>
      <c r="H23" s="125">
        <f>+S30</f>
        <v>291.95</v>
      </c>
      <c r="I23" s="118">
        <f t="shared" si="3"/>
        <v>0.95089999999999997</v>
      </c>
      <c r="J23" s="45"/>
      <c r="K23" s="119">
        <f t="shared" si="4"/>
        <v>0.49490000000000001</v>
      </c>
      <c r="L23" s="119">
        <f t="shared" si="4"/>
        <v>0.50509999999999999</v>
      </c>
      <c r="M23" s="72"/>
      <c r="N23" s="72"/>
      <c r="P23" s="130" t="s">
        <v>60</v>
      </c>
      <c r="T23" s="40"/>
      <c r="U23" s="40"/>
      <c r="Y23" s="130" t="s">
        <v>59</v>
      </c>
    </row>
    <row r="24" spans="1:28" ht="17.100000000000001" customHeight="1">
      <c r="A24" s="163"/>
      <c r="B24" s="163" t="s">
        <v>17</v>
      </c>
      <c r="C24" s="70" t="s">
        <v>52</v>
      </c>
      <c r="D24" s="101">
        <f>+PliegoRural_Prepago!Q52</f>
        <v>5.76</v>
      </c>
      <c r="E24" s="125">
        <f t="shared" si="2"/>
        <v>819.37</v>
      </c>
      <c r="F24" s="125">
        <f t="shared" si="0"/>
        <v>163.84737047499996</v>
      </c>
      <c r="G24" s="45"/>
      <c r="H24" s="125">
        <f>+Q31</f>
        <v>851.47</v>
      </c>
      <c r="I24" s="118">
        <f t="shared" si="3"/>
        <v>0.96230000000000004</v>
      </c>
      <c r="J24" s="45"/>
      <c r="K24" s="120">
        <f t="shared" si="4"/>
        <v>0.64339999999999997</v>
      </c>
      <c r="L24" s="120">
        <f t="shared" si="4"/>
        <v>0.35659999999999997</v>
      </c>
      <c r="M24" s="72"/>
      <c r="N24" s="72"/>
      <c r="T24" s="40"/>
      <c r="U24" s="40"/>
    </row>
    <row r="25" spans="1:28" ht="17.100000000000001" customHeight="1">
      <c r="A25" s="163"/>
      <c r="B25" s="163"/>
      <c r="C25" s="70" t="s">
        <v>55</v>
      </c>
      <c r="D25" s="101">
        <f>+PliegoRural_Prepago!R52</f>
        <v>12.93</v>
      </c>
      <c r="E25" s="125">
        <f t="shared" si="2"/>
        <v>414.57</v>
      </c>
      <c r="F25" s="125">
        <f t="shared" si="0"/>
        <v>82.900526474999978</v>
      </c>
      <c r="G25" s="45"/>
      <c r="H25" s="125">
        <f>+R31</f>
        <v>435.98</v>
      </c>
      <c r="I25" s="118">
        <f t="shared" si="3"/>
        <v>0.95089999999999997</v>
      </c>
      <c r="J25" s="45"/>
      <c r="K25" s="119">
        <f t="shared" si="4"/>
        <v>0.49490000000000001</v>
      </c>
      <c r="L25" s="119">
        <f t="shared" si="4"/>
        <v>0.50509999999999999</v>
      </c>
      <c r="M25" s="72"/>
      <c r="N25" s="72"/>
      <c r="P25" s="15" t="s">
        <v>0</v>
      </c>
      <c r="Q25" s="1"/>
      <c r="R25" s="1"/>
      <c r="S25" s="1"/>
      <c r="T25" s="40"/>
      <c r="U25" s="40"/>
      <c r="Y25" s="15" t="s">
        <v>0</v>
      </c>
      <c r="Z25" s="1"/>
      <c r="AA25" s="1"/>
      <c r="AB25" s="1"/>
    </row>
    <row r="26" spans="1:28" ht="17.100000000000001" customHeight="1">
      <c r="A26" s="163"/>
      <c r="B26" s="163"/>
      <c r="C26" s="70" t="s">
        <v>56</v>
      </c>
      <c r="D26" s="101">
        <f>+PliegoRural_Prepago!S52</f>
        <v>26.39</v>
      </c>
      <c r="E26" s="125">
        <f t="shared" si="2"/>
        <v>271.99</v>
      </c>
      <c r="F26" s="125">
        <f t="shared" si="0"/>
        <v>54.389160324999992</v>
      </c>
      <c r="G26" s="45"/>
      <c r="H26" s="125">
        <f>+S31</f>
        <v>286.02999999999997</v>
      </c>
      <c r="I26" s="118">
        <f t="shared" si="3"/>
        <v>0.95089999999999997</v>
      </c>
      <c r="J26" s="45"/>
      <c r="K26" s="119">
        <f t="shared" si="4"/>
        <v>0.49490000000000001</v>
      </c>
      <c r="L26" s="119">
        <f t="shared" si="4"/>
        <v>0.50509999999999999</v>
      </c>
      <c r="M26" s="72"/>
      <c r="N26" s="72"/>
      <c r="P26" s="15" t="s">
        <v>15</v>
      </c>
      <c r="Q26" s="1"/>
      <c r="R26" s="1"/>
      <c r="S26" s="1"/>
      <c r="T26" s="40"/>
      <c r="U26" s="164" t="s">
        <v>58</v>
      </c>
      <c r="V26" s="165"/>
      <c r="W26" s="131">
        <v>0.9909</v>
      </c>
      <c r="Y26" s="15" t="s">
        <v>15</v>
      </c>
      <c r="Z26" s="1"/>
      <c r="AA26" s="1"/>
      <c r="AB26" s="1"/>
    </row>
    <row r="27" spans="1:28" ht="17.100000000000001" customHeight="1">
      <c r="A27" s="163"/>
      <c r="B27" s="163" t="s">
        <v>33</v>
      </c>
      <c r="C27" s="70" t="s">
        <v>52</v>
      </c>
      <c r="D27" s="101">
        <f>+PliegoRural_Prepago!Q53</f>
        <v>4.6100000000000003</v>
      </c>
      <c r="E27" s="125">
        <f t="shared" si="2"/>
        <v>1099.78</v>
      </c>
      <c r="F27" s="125">
        <f t="shared" si="0"/>
        <v>219.92025714999997</v>
      </c>
      <c r="G27" s="45"/>
      <c r="H27" s="125">
        <f>+Q32</f>
        <v>1142.8699999999999</v>
      </c>
      <c r="I27" s="118">
        <f t="shared" si="3"/>
        <v>0.96230000000000004</v>
      </c>
      <c r="J27" s="45"/>
      <c r="K27" s="120">
        <f t="shared" si="4"/>
        <v>0.64339999999999997</v>
      </c>
      <c r="L27" s="120">
        <f t="shared" si="4"/>
        <v>0.35659999999999997</v>
      </c>
      <c r="M27" s="72"/>
      <c r="N27" s="72"/>
      <c r="P27" s="1"/>
      <c r="Q27" s="1"/>
      <c r="R27" s="1"/>
      <c r="S27" s="1"/>
      <c r="Y27" s="1"/>
      <c r="Z27" s="1"/>
      <c r="AA27" s="1"/>
      <c r="AB27" s="1"/>
    </row>
    <row r="28" spans="1:28" ht="17.100000000000001" customHeight="1">
      <c r="A28" s="163"/>
      <c r="B28" s="163"/>
      <c r="C28" s="70" t="s">
        <v>55</v>
      </c>
      <c r="D28" s="101">
        <f>+PliegoRural_Prepago!R53</f>
        <v>10.35</v>
      </c>
      <c r="E28" s="125">
        <f t="shared" si="2"/>
        <v>563.88</v>
      </c>
      <c r="F28" s="125">
        <f t="shared" si="0"/>
        <v>112.75767389999999</v>
      </c>
      <c r="G28" s="45"/>
      <c r="H28" s="125">
        <f>+R32</f>
        <v>593</v>
      </c>
      <c r="I28" s="118">
        <f t="shared" si="3"/>
        <v>0.95089999999999997</v>
      </c>
      <c r="J28" s="45"/>
      <c r="K28" s="119">
        <f t="shared" si="4"/>
        <v>0.49490000000000001</v>
      </c>
      <c r="L28" s="119">
        <f t="shared" si="4"/>
        <v>0.50509999999999999</v>
      </c>
      <c r="M28" s="72"/>
      <c r="N28" s="72"/>
      <c r="P28" s="162" t="s">
        <v>1</v>
      </c>
      <c r="Q28" s="162" t="s">
        <v>2</v>
      </c>
      <c r="R28" s="162"/>
      <c r="S28" s="162"/>
      <c r="Y28" s="162" t="s">
        <v>1</v>
      </c>
      <c r="Z28" s="162" t="s">
        <v>2</v>
      </c>
      <c r="AA28" s="162"/>
      <c r="AB28" s="162"/>
    </row>
    <row r="29" spans="1:28" ht="17.100000000000001" customHeight="1">
      <c r="A29" s="163"/>
      <c r="B29" s="163"/>
      <c r="C29" s="70" t="s">
        <v>56</v>
      </c>
      <c r="D29" s="101">
        <f>+PliegoRural_Prepago!S53</f>
        <v>21.13</v>
      </c>
      <c r="E29" s="125">
        <f t="shared" si="2"/>
        <v>365.09</v>
      </c>
      <c r="F29" s="125">
        <f t="shared" si="0"/>
        <v>73.006134574999976</v>
      </c>
      <c r="G29" s="45"/>
      <c r="H29" s="125">
        <f>+S32</f>
        <v>383.94</v>
      </c>
      <c r="I29" s="118">
        <f t="shared" si="3"/>
        <v>0.95089999999999997</v>
      </c>
      <c r="J29" s="45"/>
      <c r="K29" s="119">
        <f t="shared" si="4"/>
        <v>0.49490000000000001</v>
      </c>
      <c r="L29" s="119">
        <f t="shared" si="4"/>
        <v>0.50509999999999999</v>
      </c>
      <c r="M29" s="72"/>
      <c r="N29" s="72"/>
      <c r="P29" s="162"/>
      <c r="Q29" s="115" t="s">
        <v>52</v>
      </c>
      <c r="R29" s="115" t="s">
        <v>55</v>
      </c>
      <c r="S29" s="115" t="s">
        <v>56</v>
      </c>
      <c r="Y29" s="162"/>
      <c r="Z29" s="115" t="s">
        <v>52</v>
      </c>
      <c r="AA29" s="115" t="s">
        <v>55</v>
      </c>
      <c r="AB29" s="115" t="s">
        <v>56</v>
      </c>
    </row>
    <row r="30" spans="1:28" s="45" customFormat="1" ht="17.100000000000001" customHeight="1">
      <c r="A30" s="163"/>
      <c r="B30" s="163" t="s">
        <v>7</v>
      </c>
      <c r="C30" s="70" t="s">
        <v>52</v>
      </c>
      <c r="D30" s="74">
        <f>+D27</f>
        <v>4.6100000000000003</v>
      </c>
      <c r="E30" s="125">
        <f t="shared" si="2"/>
        <v>1166.3800000000001</v>
      </c>
      <c r="F30" s="125">
        <f t="shared" si="0"/>
        <v>233.23809264999997</v>
      </c>
      <c r="H30" s="125">
        <f>+Q33</f>
        <v>1212.08</v>
      </c>
      <c r="I30" s="118">
        <f t="shared" si="3"/>
        <v>0.96230000000000004</v>
      </c>
      <c r="K30" s="120">
        <f t="shared" si="4"/>
        <v>0.64339999999999997</v>
      </c>
      <c r="L30" s="120">
        <f t="shared" si="4"/>
        <v>0.35659999999999997</v>
      </c>
      <c r="M30" s="72"/>
      <c r="N30" s="72"/>
      <c r="P30" s="116" t="s">
        <v>16</v>
      </c>
      <c r="Q30" s="73">
        <f>+ROUND(Z30*$W$26,2)</f>
        <v>865.6</v>
      </c>
      <c r="R30" s="73">
        <f t="shared" ref="R30:S30" si="5">+ROUND(AA30*$W$26,2)</f>
        <v>443.42</v>
      </c>
      <c r="S30" s="73">
        <f t="shared" si="5"/>
        <v>291.95</v>
      </c>
      <c r="Y30" s="116" t="s">
        <v>16</v>
      </c>
      <c r="Z30" s="73">
        <v>873.55</v>
      </c>
      <c r="AA30" s="73">
        <v>447.49</v>
      </c>
      <c r="AB30" s="73">
        <v>294.63</v>
      </c>
    </row>
    <row r="31" spans="1:28" s="45" customFormat="1" ht="17.100000000000001" customHeight="1">
      <c r="A31" s="163"/>
      <c r="B31" s="163"/>
      <c r="C31" s="70" t="s">
        <v>55</v>
      </c>
      <c r="D31" s="74">
        <f t="shared" ref="D31:D32" si="6">+D28</f>
        <v>10.35</v>
      </c>
      <c r="E31" s="125">
        <f t="shared" si="2"/>
        <v>599.29999999999995</v>
      </c>
      <c r="F31" s="125">
        <f t="shared" si="0"/>
        <v>119.84052274999998</v>
      </c>
      <c r="H31" s="125">
        <f>+R33</f>
        <v>630.24</v>
      </c>
      <c r="I31" s="118">
        <f t="shared" si="3"/>
        <v>0.95089999999999997</v>
      </c>
      <c r="K31" s="119">
        <f t="shared" si="4"/>
        <v>0.49490000000000001</v>
      </c>
      <c r="L31" s="119">
        <f t="shared" si="4"/>
        <v>0.50509999999999999</v>
      </c>
      <c r="M31" s="72"/>
      <c r="N31" s="72"/>
      <c r="P31" s="116" t="s">
        <v>17</v>
      </c>
      <c r="Q31" s="73">
        <f t="shared" ref="Q31:Q33" si="7">+ROUND(Z31*$W$26,2)</f>
        <v>851.47</v>
      </c>
      <c r="R31" s="73">
        <f t="shared" ref="R31:R33" si="8">+ROUND(AA31*$W$26,2)</f>
        <v>435.98</v>
      </c>
      <c r="S31" s="73">
        <f t="shared" ref="S31:S33" si="9">+ROUND(AB31*$W$26,2)</f>
        <v>286.02999999999997</v>
      </c>
      <c r="Y31" s="116" t="s">
        <v>17</v>
      </c>
      <c r="Z31" s="73">
        <v>859.29</v>
      </c>
      <c r="AA31" s="73">
        <v>439.98</v>
      </c>
      <c r="AB31" s="73">
        <v>288.66000000000003</v>
      </c>
    </row>
    <row r="32" spans="1:28" s="45" customFormat="1" ht="17.100000000000001" customHeight="1">
      <c r="A32" s="163"/>
      <c r="B32" s="163"/>
      <c r="C32" s="70" t="s">
        <v>56</v>
      </c>
      <c r="D32" s="74">
        <f t="shared" si="6"/>
        <v>21.13</v>
      </c>
      <c r="E32" s="125">
        <f t="shared" si="2"/>
        <v>393.96</v>
      </c>
      <c r="F32" s="125">
        <f t="shared" si="0"/>
        <v>78.779196299999981</v>
      </c>
      <c r="H32" s="125">
        <f>+S33</f>
        <v>414.3</v>
      </c>
      <c r="I32" s="118">
        <f t="shared" si="3"/>
        <v>0.95089999999999997</v>
      </c>
      <c r="K32" s="119">
        <f t="shared" si="4"/>
        <v>0.49490000000000001</v>
      </c>
      <c r="L32" s="119">
        <f t="shared" si="4"/>
        <v>0.50509999999999999</v>
      </c>
      <c r="M32" s="72"/>
      <c r="N32" s="72"/>
      <c r="P32" s="116" t="s">
        <v>6</v>
      </c>
      <c r="Q32" s="73">
        <f t="shared" si="7"/>
        <v>1142.8699999999999</v>
      </c>
      <c r="R32" s="73">
        <f t="shared" si="8"/>
        <v>593</v>
      </c>
      <c r="S32" s="73">
        <f t="shared" si="9"/>
        <v>383.94</v>
      </c>
      <c r="Y32" s="116" t="s">
        <v>6</v>
      </c>
      <c r="Z32" s="73">
        <v>1153.3699999999999</v>
      </c>
      <c r="AA32" s="73">
        <v>598.45000000000005</v>
      </c>
      <c r="AB32" s="73">
        <v>387.47</v>
      </c>
    </row>
    <row r="33" spans="1:28">
      <c r="A33" s="102" t="s">
        <v>40</v>
      </c>
      <c r="B33" s="103"/>
      <c r="C33" s="103"/>
      <c r="D33" s="103"/>
      <c r="E33" s="103"/>
      <c r="F33" s="103"/>
      <c r="G33" s="45"/>
      <c r="H33" s="45"/>
      <c r="I33" s="45"/>
      <c r="J33" s="45"/>
      <c r="K33" s="97"/>
      <c r="L33" s="97"/>
      <c r="M33" s="45"/>
      <c r="N33" s="45"/>
      <c r="P33" s="116" t="s">
        <v>7</v>
      </c>
      <c r="Q33" s="75">
        <f t="shared" si="7"/>
        <v>1212.08</v>
      </c>
      <c r="R33" s="75">
        <f t="shared" si="8"/>
        <v>630.24</v>
      </c>
      <c r="S33" s="75">
        <f t="shared" si="9"/>
        <v>414.3</v>
      </c>
      <c r="Y33" s="116" t="s">
        <v>7</v>
      </c>
      <c r="Z33" s="75">
        <v>1223.21</v>
      </c>
      <c r="AA33" s="75">
        <v>636.03</v>
      </c>
      <c r="AB33" s="75">
        <v>418.1</v>
      </c>
    </row>
    <row r="34" spans="1:28">
      <c r="A34" s="103"/>
      <c r="B34" s="103"/>
      <c r="C34" s="103"/>
      <c r="D34" s="103"/>
      <c r="E34" s="103"/>
      <c r="F34" s="103"/>
      <c r="G34" s="45"/>
      <c r="H34" s="45"/>
      <c r="I34" s="45"/>
      <c r="J34" s="45"/>
      <c r="K34" s="97"/>
      <c r="L34" s="97"/>
      <c r="M34" s="45"/>
      <c r="N34" s="45"/>
      <c r="P34" s="68" t="s">
        <v>8</v>
      </c>
      <c r="Q34" s="69"/>
      <c r="R34" s="69"/>
      <c r="S34" s="69"/>
      <c r="Y34" s="68" t="s">
        <v>8</v>
      </c>
      <c r="Z34" s="69"/>
      <c r="AA34" s="69"/>
      <c r="AB34" s="69"/>
    </row>
    <row r="35" spans="1:28" ht="17.100000000000001" customHeight="1">
      <c r="A35" s="104"/>
      <c r="B35" s="88"/>
      <c r="C35" s="88"/>
      <c r="D35" s="88"/>
      <c r="E35" s="88"/>
      <c r="F35" s="88"/>
      <c r="G35" s="88"/>
      <c r="H35" s="88"/>
      <c r="I35" s="88"/>
      <c r="J35" s="88"/>
      <c r="K35" s="84"/>
      <c r="L35" s="84"/>
      <c r="M35" s="88"/>
      <c r="N35" s="88"/>
      <c r="P35" s="6"/>
      <c r="Q35" s="7"/>
      <c r="R35" s="7"/>
      <c r="S35" s="7"/>
      <c r="Y35" s="6"/>
      <c r="Z35" s="7"/>
      <c r="AA35" s="7"/>
      <c r="AB35" s="7"/>
    </row>
    <row r="36" spans="1:28" ht="17.100000000000001" customHeight="1">
      <c r="A36" s="105"/>
      <c r="B36" s="88"/>
      <c r="C36" s="88"/>
      <c r="D36" s="88"/>
      <c r="E36" s="88"/>
      <c r="F36" s="88"/>
      <c r="G36" s="88"/>
      <c r="H36" s="106"/>
      <c r="I36" s="88"/>
      <c r="J36" s="88"/>
      <c r="K36" s="84"/>
      <c r="L36" s="84"/>
      <c r="M36" s="88"/>
      <c r="N36" s="88"/>
      <c r="P36" s="15" t="s">
        <v>9</v>
      </c>
      <c r="Q36" s="1"/>
      <c r="R36" s="1"/>
      <c r="S36" s="1"/>
      <c r="Y36" s="15" t="s">
        <v>9</v>
      </c>
      <c r="Z36" s="1"/>
      <c r="AA36" s="1"/>
      <c r="AB36" s="1"/>
    </row>
    <row r="37" spans="1:28" ht="17.100000000000001" customHeight="1">
      <c r="A37" s="82"/>
      <c r="B37" s="80"/>
      <c r="C37" s="80"/>
      <c r="D37" s="80"/>
      <c r="E37" s="80"/>
      <c r="F37" s="80"/>
      <c r="G37" s="80"/>
      <c r="H37" s="83"/>
      <c r="I37" s="80"/>
      <c r="J37" s="80"/>
      <c r="K37" s="81"/>
      <c r="L37" s="81"/>
      <c r="M37" s="80"/>
      <c r="N37" s="80"/>
      <c r="P37" s="15" t="s">
        <v>15</v>
      </c>
      <c r="Q37" s="1"/>
      <c r="R37" s="1"/>
      <c r="S37" s="1"/>
      <c r="Y37" s="15" t="s">
        <v>15</v>
      </c>
      <c r="Z37" s="1"/>
      <c r="AA37" s="1"/>
      <c r="AB37" s="1"/>
    </row>
    <row r="38" spans="1:28" ht="17.100000000000001" customHeight="1">
      <c r="A38" s="84"/>
      <c r="B38" s="84"/>
      <c r="C38" s="84"/>
      <c r="D38" s="84"/>
      <c r="E38" s="85"/>
      <c r="F38" s="80"/>
      <c r="G38" s="80"/>
      <c r="H38" s="86"/>
      <c r="I38" s="86"/>
      <c r="J38" s="86"/>
      <c r="K38" s="86"/>
      <c r="L38" s="86"/>
      <c r="M38" s="80"/>
      <c r="N38" s="80"/>
      <c r="P38" s="1"/>
      <c r="Q38" s="1"/>
      <c r="R38" s="1"/>
      <c r="S38" s="1"/>
      <c r="Y38" s="1"/>
      <c r="Z38" s="1"/>
      <c r="AA38" s="1"/>
      <c r="AB38" s="1"/>
    </row>
    <row r="39" spans="1:28" ht="17.100000000000001" customHeight="1">
      <c r="A39" s="81"/>
      <c r="B39" s="87"/>
      <c r="C39" s="87"/>
      <c r="D39" s="87"/>
      <c r="E39" s="87"/>
      <c r="F39" s="80"/>
      <c r="G39" s="80"/>
      <c r="H39" s="88"/>
      <c r="I39" s="88"/>
      <c r="J39" s="88"/>
      <c r="K39" s="84"/>
      <c r="L39" s="89"/>
      <c r="M39" s="80"/>
      <c r="N39" s="80"/>
      <c r="P39" s="162" t="s">
        <v>1</v>
      </c>
      <c r="Q39" s="162" t="s">
        <v>2</v>
      </c>
      <c r="R39" s="162"/>
      <c r="S39" s="162"/>
      <c r="Y39" s="162" t="s">
        <v>1</v>
      </c>
      <c r="Z39" s="162" t="s">
        <v>2</v>
      </c>
      <c r="AA39" s="162"/>
      <c r="AB39" s="162"/>
    </row>
    <row r="40" spans="1:28" ht="17.100000000000001" customHeight="1">
      <c r="A40" s="81"/>
      <c r="B40" s="87"/>
      <c r="C40" s="87"/>
      <c r="D40" s="87"/>
      <c r="E40" s="87"/>
      <c r="F40" s="80"/>
      <c r="G40" s="80"/>
      <c r="H40" s="88"/>
      <c r="I40" s="88"/>
      <c r="J40" s="88"/>
      <c r="K40" s="84"/>
      <c r="L40" s="89"/>
      <c r="M40" s="80"/>
      <c r="N40" s="80"/>
      <c r="P40" s="162"/>
      <c r="Q40" s="115" t="s">
        <v>52</v>
      </c>
      <c r="R40" s="115" t="s">
        <v>55</v>
      </c>
      <c r="S40" s="115" t="s">
        <v>56</v>
      </c>
      <c r="Y40" s="162"/>
      <c r="Z40" s="115" t="s">
        <v>52</v>
      </c>
      <c r="AA40" s="115" t="s">
        <v>55</v>
      </c>
      <c r="AB40" s="115" t="s">
        <v>56</v>
      </c>
    </row>
    <row r="41" spans="1:28" ht="17.100000000000001" customHeight="1">
      <c r="A41" s="90"/>
      <c r="B41" s="80"/>
      <c r="C41" s="80"/>
      <c r="D41" s="80"/>
      <c r="E41" s="80"/>
      <c r="F41" s="80"/>
      <c r="G41" s="80"/>
      <c r="H41" s="90"/>
      <c r="I41" s="80"/>
      <c r="J41" s="80"/>
      <c r="K41" s="81"/>
      <c r="L41" s="81"/>
      <c r="M41" s="80"/>
      <c r="N41" s="80"/>
      <c r="P41" s="116" t="s">
        <v>16</v>
      </c>
      <c r="Q41" s="73">
        <f>+ROUND(Z41*$W$26,2)</f>
        <v>665.71</v>
      </c>
      <c r="R41" s="73">
        <f t="shared" ref="R41:S41" si="10">+ROUND(AA41*$W$26,2)</f>
        <v>329.83</v>
      </c>
      <c r="S41" s="73">
        <f t="shared" si="10"/>
        <v>208.84</v>
      </c>
      <c r="Y41" s="116" t="s">
        <v>16</v>
      </c>
      <c r="Z41" s="73">
        <v>671.82</v>
      </c>
      <c r="AA41" s="73">
        <v>332.86</v>
      </c>
      <c r="AB41" s="73">
        <v>210.76</v>
      </c>
    </row>
    <row r="42" spans="1:28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0"/>
      <c r="N42" s="80"/>
      <c r="P42" s="116" t="s">
        <v>17</v>
      </c>
      <c r="Q42" s="73">
        <f t="shared" ref="Q42:Q44" si="11">+ROUND(Z42*$W$26,2)</f>
        <v>656.67</v>
      </c>
      <c r="R42" s="73">
        <f t="shared" ref="R42:R44" si="12">+ROUND(AA42*$W$26,2)</f>
        <v>325.37</v>
      </c>
      <c r="S42" s="73">
        <f t="shared" ref="S42:S44" si="13">+ROUND(AB42*$W$26,2)</f>
        <v>204.85</v>
      </c>
      <c r="Y42" s="116" t="s">
        <v>17</v>
      </c>
      <c r="Z42" s="73">
        <v>662.7</v>
      </c>
      <c r="AA42" s="73">
        <v>328.36</v>
      </c>
      <c r="AB42" s="73">
        <v>206.73</v>
      </c>
    </row>
    <row r="43" spans="1:28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1"/>
      <c r="L43" s="81"/>
      <c r="M43" s="80"/>
      <c r="N43" s="80"/>
      <c r="P43" s="116" t="s">
        <v>6</v>
      </c>
      <c r="Q43" s="73">
        <f t="shared" si="11"/>
        <v>890.79</v>
      </c>
      <c r="R43" s="73">
        <f t="shared" si="12"/>
        <v>449.9</v>
      </c>
      <c r="S43" s="73">
        <f t="shared" si="13"/>
        <v>279.45999999999998</v>
      </c>
      <c r="Y43" s="116" t="s">
        <v>6</v>
      </c>
      <c r="Z43" s="73">
        <v>898.97</v>
      </c>
      <c r="AA43" s="73">
        <v>454.03</v>
      </c>
      <c r="AB43" s="73">
        <v>282.02999999999997</v>
      </c>
    </row>
    <row r="44" spans="1:28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81"/>
      <c r="M44" s="80"/>
      <c r="N44" s="80"/>
      <c r="P44" s="116" t="s">
        <v>7</v>
      </c>
      <c r="Q44" s="75">
        <f t="shared" si="11"/>
        <v>930.54</v>
      </c>
      <c r="R44" s="75">
        <f t="shared" si="12"/>
        <v>470.1</v>
      </c>
      <c r="S44" s="75">
        <f t="shared" si="13"/>
        <v>297.52</v>
      </c>
      <c r="Y44" s="116" t="s">
        <v>7</v>
      </c>
      <c r="Z44" s="75">
        <v>939.09</v>
      </c>
      <c r="AA44" s="75">
        <v>474.42</v>
      </c>
      <c r="AB44" s="75">
        <v>300.25</v>
      </c>
    </row>
    <row r="45" spans="1:28" ht="15.75">
      <c r="A45" s="80"/>
      <c r="B45" s="80"/>
      <c r="C45" s="80"/>
      <c r="D45" s="80"/>
      <c r="E45" s="80"/>
      <c r="F45" s="80"/>
      <c r="G45" s="80"/>
      <c r="H45" s="91"/>
      <c r="I45" s="92"/>
      <c r="J45" s="92"/>
      <c r="K45" s="93"/>
      <c r="L45" s="93"/>
      <c r="M45" s="80"/>
      <c r="N45" s="80"/>
      <c r="P45" s="68" t="s">
        <v>8</v>
      </c>
      <c r="Q45" s="69"/>
      <c r="R45" s="69"/>
      <c r="S45" s="69"/>
      <c r="Y45" s="68" t="s">
        <v>8</v>
      </c>
      <c r="Z45" s="69"/>
      <c r="AA45" s="69"/>
      <c r="AB45" s="69"/>
    </row>
    <row r="46" spans="1:28" ht="15.75">
      <c r="A46" s="80"/>
      <c r="B46" s="80"/>
      <c r="C46" s="80"/>
      <c r="D46" s="80"/>
      <c r="E46" s="80"/>
      <c r="F46" s="80"/>
      <c r="G46" s="80"/>
      <c r="H46" s="91"/>
      <c r="I46" s="92"/>
      <c r="J46" s="92"/>
      <c r="K46" s="93"/>
      <c r="L46" s="93"/>
      <c r="M46" s="80"/>
      <c r="N46" s="80"/>
      <c r="P46" s="1"/>
      <c r="Q46" s="1"/>
      <c r="R46" s="1"/>
      <c r="S46" s="1"/>
      <c r="T46" s="1"/>
      <c r="U46" s="1"/>
    </row>
    <row r="47" spans="1:28" ht="18">
      <c r="A47" s="80"/>
      <c r="B47" s="80"/>
      <c r="C47" s="80"/>
      <c r="D47" s="80"/>
      <c r="E47" s="80"/>
      <c r="F47" s="80"/>
      <c r="G47" s="80"/>
      <c r="H47" s="91"/>
      <c r="I47" s="92"/>
      <c r="J47" s="92"/>
      <c r="K47" s="93"/>
      <c r="L47" s="93"/>
      <c r="M47" s="80"/>
      <c r="N47" s="80"/>
      <c r="P47" s="2" t="s">
        <v>23</v>
      </c>
      <c r="Q47" s="1"/>
      <c r="R47" s="1"/>
      <c r="S47" s="1"/>
      <c r="T47" s="1"/>
      <c r="U47" s="1"/>
    </row>
    <row r="48" spans="1:28" ht="15.75">
      <c r="A48" s="80"/>
      <c r="B48" s="80"/>
      <c r="C48" s="80"/>
      <c r="D48" s="80"/>
      <c r="E48" s="80"/>
      <c r="F48" s="80"/>
      <c r="G48" s="80"/>
      <c r="H48" s="91"/>
      <c r="I48" s="92"/>
      <c r="J48" s="92"/>
      <c r="K48" s="93"/>
      <c r="L48" s="93"/>
      <c r="M48" s="80"/>
      <c r="N48" s="80"/>
      <c r="P48" s="1"/>
      <c r="Q48" s="1"/>
      <c r="R48" s="1"/>
      <c r="S48" s="1"/>
      <c r="T48" s="1"/>
      <c r="U48" s="1"/>
    </row>
    <row r="49" spans="1:2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1"/>
      <c r="L49" s="81"/>
      <c r="M49" s="80"/>
      <c r="N49" s="80"/>
      <c r="P49" s="160" t="s">
        <v>1</v>
      </c>
      <c r="Q49" s="145" t="s">
        <v>2</v>
      </c>
      <c r="R49" s="146"/>
      <c r="S49" s="147"/>
      <c r="T49" s="78"/>
      <c r="U49" s="78"/>
    </row>
    <row r="50" spans="1:2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1"/>
      <c r="L50" s="81"/>
      <c r="M50" s="80"/>
      <c r="N50" s="80"/>
      <c r="P50" s="161"/>
      <c r="Q50" s="17" t="s">
        <v>52</v>
      </c>
      <c r="R50" s="17" t="s">
        <v>55</v>
      </c>
      <c r="S50" s="17" t="s">
        <v>56</v>
      </c>
      <c r="T50" s="78"/>
      <c r="U50" s="78"/>
    </row>
    <row r="51" spans="1:2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1"/>
      <c r="L51" s="81"/>
      <c r="M51" s="80"/>
      <c r="N51" s="80"/>
      <c r="P51" s="5" t="s">
        <v>16</v>
      </c>
      <c r="Q51" s="76">
        <v>5.54</v>
      </c>
      <c r="R51" s="76">
        <v>12.43</v>
      </c>
      <c r="S51" s="76">
        <v>25.37</v>
      </c>
      <c r="T51" s="78"/>
      <c r="U51" s="78"/>
    </row>
    <row r="52" spans="1:2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1"/>
      <c r="L52" s="81"/>
      <c r="M52" s="80"/>
      <c r="N52" s="80"/>
      <c r="P52" s="5" t="s">
        <v>17</v>
      </c>
      <c r="Q52" s="76">
        <v>5.76</v>
      </c>
      <c r="R52" s="76">
        <v>12.93</v>
      </c>
      <c r="S52" s="76">
        <v>26.39</v>
      </c>
      <c r="T52" s="79"/>
      <c r="U52" s="79"/>
    </row>
    <row r="53" spans="1:2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1"/>
      <c r="L53" s="81"/>
      <c r="M53" s="80"/>
      <c r="N53" s="80"/>
      <c r="P53" s="5" t="s">
        <v>18</v>
      </c>
      <c r="Q53" s="76">
        <v>4.6100000000000003</v>
      </c>
      <c r="R53" s="76">
        <v>10.35</v>
      </c>
      <c r="S53" s="76">
        <v>21.13</v>
      </c>
      <c r="T53" s="69"/>
      <c r="U53" s="69"/>
    </row>
    <row r="54" spans="1:2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1"/>
      <c r="L54" s="81"/>
      <c r="M54" s="80"/>
      <c r="N54" s="80"/>
      <c r="T54" s="7"/>
      <c r="U54" s="7"/>
    </row>
    <row r="55" spans="1:2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1"/>
      <c r="L55" s="81"/>
      <c r="M55" s="80"/>
      <c r="N55" s="80"/>
      <c r="T55" s="1"/>
      <c r="U55" s="1"/>
    </row>
    <row r="56" spans="1:2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1"/>
      <c r="L56" s="81"/>
      <c r="M56" s="80"/>
      <c r="N56" s="80"/>
      <c r="T56" s="1"/>
      <c r="U56" s="1"/>
    </row>
    <row r="57" spans="1:2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1"/>
      <c r="L57" s="81"/>
      <c r="M57" s="80"/>
      <c r="N57" s="80"/>
      <c r="T57" s="1"/>
      <c r="U57" s="1"/>
    </row>
    <row r="58" spans="1:2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1"/>
      <c r="L58" s="81"/>
      <c r="M58" s="80"/>
      <c r="N58" s="80"/>
      <c r="T58" s="77"/>
      <c r="U58" s="77"/>
    </row>
    <row r="59" spans="1:2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1"/>
      <c r="L59" s="81"/>
      <c r="M59" s="80"/>
      <c r="N59" s="80"/>
      <c r="T59" s="77"/>
      <c r="U59" s="77"/>
    </row>
    <row r="60" spans="1:2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1"/>
      <c r="L60" s="81"/>
      <c r="M60" s="80"/>
      <c r="N60" s="80"/>
      <c r="T60" s="78"/>
      <c r="U60" s="78"/>
    </row>
    <row r="61" spans="1:2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1"/>
      <c r="L61" s="81"/>
      <c r="M61" s="80"/>
      <c r="N61" s="80"/>
      <c r="T61" s="78"/>
      <c r="U61" s="78"/>
    </row>
    <row r="62" spans="1:2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1"/>
      <c r="L62" s="81"/>
      <c r="M62" s="80"/>
      <c r="N62" s="80"/>
      <c r="T62" s="78"/>
      <c r="U62" s="78"/>
    </row>
    <row r="63" spans="1:2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1"/>
      <c r="L63" s="81"/>
      <c r="M63" s="80"/>
      <c r="N63" s="80"/>
      <c r="T63" s="79"/>
      <c r="U63" s="79"/>
    </row>
    <row r="64" spans="1:2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1"/>
      <c r="L64" s="81"/>
      <c r="M64" s="80"/>
      <c r="N64" s="80"/>
      <c r="T64" s="69"/>
      <c r="U64" s="69"/>
    </row>
    <row r="65" spans="1:2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1"/>
      <c r="L65" s="81"/>
      <c r="M65" s="80"/>
      <c r="N65" s="80"/>
      <c r="T65" s="1"/>
      <c r="U65" s="1"/>
    </row>
    <row r="66" spans="1:2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1"/>
      <c r="L66" s="81"/>
      <c r="M66" s="80"/>
      <c r="N66" s="80"/>
      <c r="T66" s="1"/>
      <c r="U66" s="1"/>
    </row>
    <row r="67" spans="1:2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1"/>
      <c r="L67" s="81"/>
      <c r="M67" s="80"/>
      <c r="N67" s="80"/>
      <c r="T67" s="1"/>
      <c r="U67" s="1"/>
    </row>
    <row r="68" spans="1:2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1"/>
      <c r="L68" s="81"/>
      <c r="M68" s="80"/>
      <c r="N68" s="80"/>
      <c r="T68" s="1"/>
      <c r="U68" s="1"/>
    </row>
    <row r="69" spans="1:21">
      <c r="T69" s="1"/>
      <c r="U69" s="1"/>
    </row>
    <row r="70" spans="1:21">
      <c r="T70" s="77"/>
      <c r="U70" s="77"/>
    </row>
    <row r="71" spans="1:21">
      <c r="T71" s="77"/>
      <c r="U71" s="77"/>
    </row>
    <row r="72" spans="1:21">
      <c r="T72" s="78"/>
      <c r="U72" s="78"/>
    </row>
    <row r="73" spans="1:21">
      <c r="T73" s="78"/>
      <c r="U73" s="78"/>
    </row>
    <row r="74" spans="1:21">
      <c r="T74" s="78"/>
      <c r="U74" s="78"/>
    </row>
    <row r="75" spans="1:21">
      <c r="T75" s="79"/>
      <c r="U75" s="79"/>
    </row>
  </sheetData>
  <mergeCells count="26">
    <mergeCell ref="Z28:AB28"/>
    <mergeCell ref="Y39:Y40"/>
    <mergeCell ref="Z39:AB39"/>
    <mergeCell ref="U26:V26"/>
    <mergeCell ref="Y28:Y29"/>
    <mergeCell ref="P49:P50"/>
    <mergeCell ref="Q49:S49"/>
    <mergeCell ref="Q39:S39"/>
    <mergeCell ref="Q28:S28"/>
    <mergeCell ref="A21:A32"/>
    <mergeCell ref="P39:P40"/>
    <mergeCell ref="P28:P29"/>
    <mergeCell ref="B30:B32"/>
    <mergeCell ref="B27:B29"/>
    <mergeCell ref="B24:B26"/>
    <mergeCell ref="B21:B23"/>
    <mergeCell ref="R1:S1"/>
    <mergeCell ref="E7:F7"/>
    <mergeCell ref="P1:Q1"/>
    <mergeCell ref="M1:O1"/>
    <mergeCell ref="K8:L8"/>
    <mergeCell ref="B9:B11"/>
    <mergeCell ref="B12:B14"/>
    <mergeCell ref="B15:B17"/>
    <mergeCell ref="B18:B20"/>
    <mergeCell ref="A9:A20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</sheetPr>
  <dimension ref="A1:J57"/>
  <sheetViews>
    <sheetView tabSelected="1" workbookViewId="0">
      <selection activeCell="E10" sqref="E10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9.5703125" bestFit="1" customWidth="1"/>
    <col min="5" max="5" width="11.5703125" customWidth="1"/>
    <col min="6" max="6" width="10" customWidth="1"/>
  </cols>
  <sheetData>
    <row r="1" spans="1:10">
      <c r="E1" s="59"/>
      <c r="F1" s="29"/>
      <c r="G1" s="29"/>
    </row>
    <row r="2" spans="1:10" ht="2.25" customHeight="1">
      <c r="A2" s="132" t="s">
        <v>61</v>
      </c>
      <c r="F2" s="133"/>
      <c r="G2" s="29"/>
    </row>
    <row r="3" spans="1:10" ht="20.25">
      <c r="A3" s="134" t="s">
        <v>62</v>
      </c>
    </row>
    <row r="4" spans="1:10" ht="15.75">
      <c r="A4" s="46" t="s">
        <v>24</v>
      </c>
      <c r="B4" s="47"/>
      <c r="C4" s="47"/>
      <c r="D4" s="47"/>
      <c r="E4" s="47"/>
      <c r="F4" s="47"/>
    </row>
    <row r="5" spans="1:10">
      <c r="A5" s="48" t="s">
        <v>25</v>
      </c>
      <c r="B5" s="47"/>
      <c r="C5" s="47"/>
      <c r="D5" s="47"/>
      <c r="E5" s="47"/>
      <c r="F5" s="47"/>
      <c r="H5" s="135" t="s">
        <v>63</v>
      </c>
      <c r="I5" s="136">
        <v>5.0200000000000002E-2</v>
      </c>
      <c r="J5" t="s">
        <v>64</v>
      </c>
    </row>
    <row r="6" spans="1:10" ht="15">
      <c r="A6" s="137" t="str">
        <f>+PliegoRural_Postpago!A6</f>
        <v>Vigente a partir del 04/Nov/2025</v>
      </c>
      <c r="B6" s="47"/>
      <c r="C6" s="47"/>
      <c r="D6" s="47"/>
      <c r="E6" s="47"/>
      <c r="F6" s="47"/>
      <c r="H6" s="135" t="s">
        <v>65</v>
      </c>
      <c r="I6" s="136">
        <f>1-I5</f>
        <v>0.94979999999999998</v>
      </c>
    </row>
    <row r="7" spans="1:10" ht="42" customHeight="1">
      <c r="A7" s="47"/>
      <c r="B7" s="47"/>
      <c r="C7" s="47"/>
      <c r="D7" s="47"/>
      <c r="E7" s="154" t="s">
        <v>26</v>
      </c>
      <c r="F7" s="155"/>
      <c r="I7" s="59">
        <f>SUM(I5:I6)</f>
        <v>1</v>
      </c>
    </row>
    <row r="8" spans="1:10" ht="63.75">
      <c r="A8" s="50" t="s">
        <v>28</v>
      </c>
      <c r="B8" s="50" t="s">
        <v>66</v>
      </c>
      <c r="C8" s="50" t="s">
        <v>10</v>
      </c>
      <c r="D8" s="50" t="s">
        <v>29</v>
      </c>
      <c r="E8" s="51" t="s">
        <v>30</v>
      </c>
      <c r="F8" s="52" t="s">
        <v>27</v>
      </c>
    </row>
    <row r="9" spans="1:10">
      <c r="A9" s="150" t="s">
        <v>67</v>
      </c>
      <c r="B9" s="150" t="s">
        <v>32</v>
      </c>
      <c r="C9" s="53" t="s">
        <v>44</v>
      </c>
      <c r="D9" s="138">
        <f>+[2]PliegoRural!D9</f>
        <v>7.75</v>
      </c>
      <c r="E9" s="139">
        <f>PliegoRural_Postpago!E9*$I$6+PliegoRural_Postpago!E29*$I$5</f>
        <v>473.84812999999997</v>
      </c>
      <c r="F9" s="139">
        <f>PliegoRural_Postpago!F9*$I$6+PliegoRural_Postpago!F29*$I$5</f>
        <v>94.754225935774983</v>
      </c>
    </row>
    <row r="10" spans="1:10">
      <c r="A10" s="148"/>
      <c r="B10" s="148"/>
      <c r="C10" s="53" t="s">
        <v>45</v>
      </c>
      <c r="D10" s="138">
        <f>+[2]PliegoRural!D10</f>
        <v>10.36</v>
      </c>
      <c r="E10" s="139">
        <f>PliegoRural_Postpago!E10*$I$6+PliegoRural_Postpago!E30*$I$5</f>
        <v>402.34475000000003</v>
      </c>
      <c r="F10" s="139">
        <f>PliegoRural_Postpago!F10*$I$6+PliegoRural_Postpago!F30*$I$5</f>
        <v>80.455873795624981</v>
      </c>
      <c r="G10" s="140">
        <f>+E10*D10/100</f>
        <v>41.6829161</v>
      </c>
      <c r="H10" s="140">
        <f>+G10/3.82</f>
        <v>10.911758141361258</v>
      </c>
    </row>
    <row r="11" spans="1:10">
      <c r="A11" s="148"/>
      <c r="B11" s="148"/>
      <c r="C11" s="53" t="s">
        <v>3</v>
      </c>
      <c r="D11" s="138">
        <f>+[2]PliegoRural!D11</f>
        <v>16.920000000000002</v>
      </c>
      <c r="E11" s="139">
        <f>PliegoRural_Postpago!E11*$I$6+PliegoRural_Postpago!E31*$I$5</f>
        <v>291.22882799999996</v>
      </c>
      <c r="F11" s="139">
        <f>PliegoRural_Postpago!F11*$I$6+PliegoRural_Postpago!F31*$I$5</f>
        <v>58.236300663089992</v>
      </c>
      <c r="G11" s="140"/>
      <c r="H11" s="140"/>
    </row>
    <row r="12" spans="1:10">
      <c r="A12" s="148"/>
      <c r="B12" s="148"/>
      <c r="C12" s="53" t="s">
        <v>4</v>
      </c>
      <c r="D12" s="138">
        <f>+[2]PliegoRural!D12</f>
        <v>25.37</v>
      </c>
      <c r="E12" s="139">
        <f>PliegoRural_Postpago!E12*$I$6+PliegoRural_Postpago!E32*$I$5</f>
        <v>244.06079399999999</v>
      </c>
      <c r="F12" s="139">
        <f>PliegoRural_Postpago!F12*$I$6+PliegoRural_Postpago!F32*$I$5</f>
        <v>48.804226824194991</v>
      </c>
      <c r="G12" s="140"/>
      <c r="H12" s="140"/>
    </row>
    <row r="13" spans="1:10">
      <c r="A13" s="148"/>
      <c r="B13" s="149"/>
      <c r="C13" s="53" t="s">
        <v>5</v>
      </c>
      <c r="D13" s="138">
        <f>+[2]PliegoRural!D13</f>
        <v>33.83</v>
      </c>
      <c r="E13" s="139">
        <f>PliegoRural_Postpago!E13*$I$6+PliegoRural_Postpago!E33*$I$5</f>
        <v>236.06597799999997</v>
      </c>
      <c r="F13" s="139">
        <f>PliegoRural_Postpago!F13*$I$6+PliegoRural_Postpago!F33*$I$5</f>
        <v>68.587005598919589</v>
      </c>
      <c r="G13" s="140"/>
      <c r="H13" s="140"/>
    </row>
    <row r="14" spans="1:10">
      <c r="A14" s="148"/>
      <c r="B14" s="150" t="s">
        <v>17</v>
      </c>
      <c r="C14" s="53" t="s">
        <v>44</v>
      </c>
      <c r="D14" s="138">
        <f>+[2]PliegoRural!D14</f>
        <v>8.06</v>
      </c>
      <c r="E14" s="139">
        <f>PliegoRural_Postpago!E14*$I$6+PliegoRural_Postpago!E34*$I$5</f>
        <v>469.87070599999998</v>
      </c>
      <c r="F14" s="139">
        <f>PliegoRural_Postpago!F14*$I$6+PliegoRural_Postpago!F34*$I$5</f>
        <v>93.958870402054984</v>
      </c>
      <c r="G14" s="140">
        <f>+E14*D14/100</f>
        <v>37.871578903600003</v>
      </c>
      <c r="H14" s="140">
        <f>+G14/3.82</f>
        <v>9.9140258909947665</v>
      </c>
    </row>
    <row r="15" spans="1:10">
      <c r="A15" s="148"/>
      <c r="B15" s="148"/>
      <c r="C15" s="53" t="s">
        <v>45</v>
      </c>
      <c r="D15" s="138">
        <f>+[2]PliegoRural!D15</f>
        <v>10.77</v>
      </c>
      <c r="E15" s="139">
        <f>PliegoRural_Postpago!E15*$I$6+PliegoRural_Postpago!E35*$I$5</f>
        <v>398.13644199999999</v>
      </c>
      <c r="F15" s="139">
        <f>PliegoRural_Postpago!F15*$I$6+PliegoRural_Postpago!F35*$I$5</f>
        <v>79.614348965634989</v>
      </c>
      <c r="G15" s="140">
        <f>+E15*D15/100</f>
        <v>42.879294803400001</v>
      </c>
      <c r="H15" s="140">
        <f>+G15/3.82</f>
        <v>11.224946283612566</v>
      </c>
    </row>
    <row r="16" spans="1:10">
      <c r="A16" s="148"/>
      <c r="B16" s="148"/>
      <c r="C16" s="53" t="s">
        <v>3</v>
      </c>
      <c r="D16" s="138">
        <f>+[2]PliegoRural!D16</f>
        <v>17.59</v>
      </c>
      <c r="E16" s="139">
        <f>PliegoRural_Postpago!E16*$I$6+PliegoRural_Postpago!E36*$I$5</f>
        <v>287.23385200000001</v>
      </c>
      <c r="F16" s="139">
        <f>PliegoRural_Postpago!F16*$I$6+PliegoRural_Postpago!F36*$I$5</f>
        <v>57.437435299809991</v>
      </c>
      <c r="G16" s="140"/>
      <c r="H16" s="140"/>
    </row>
    <row r="17" spans="1:8">
      <c r="A17" s="148"/>
      <c r="B17" s="148"/>
      <c r="C17" s="53" t="s">
        <v>4</v>
      </c>
      <c r="D17" s="138">
        <f>+[2]PliegoRural!D17</f>
        <v>26.39</v>
      </c>
      <c r="E17" s="139">
        <f>PliegoRural_Postpago!E17*$I$6+PliegoRural_Postpago!E37*$I$5</f>
        <v>239.50146000000001</v>
      </c>
      <c r="F17" s="139">
        <f>PliegoRural_Postpago!F17*$I$6+PliegoRural_Postpago!F37*$I$5</f>
        <v>47.89250820254999</v>
      </c>
      <c r="G17" s="140"/>
      <c r="H17" s="140"/>
    </row>
    <row r="18" spans="1:8">
      <c r="A18" s="148"/>
      <c r="B18" s="149"/>
      <c r="C18" s="53" t="s">
        <v>5</v>
      </c>
      <c r="D18" s="138">
        <f>+[2]PliegoRural!D18</f>
        <v>35.18</v>
      </c>
      <c r="E18" s="139">
        <f>PliegoRural_Postpago!E18*$I$6+PliegoRural_Postpago!E38*$I$5</f>
        <v>230.643632</v>
      </c>
      <c r="F18" s="139">
        <f>PliegoRural_Postpago!F18*$I$6+PliegoRural_Postpago!F38*$I$5</f>
        <v>73.290816606560526</v>
      </c>
      <c r="G18" s="140"/>
      <c r="H18" s="140"/>
    </row>
    <row r="19" spans="1:8">
      <c r="A19" s="148"/>
      <c r="B19" s="150" t="s">
        <v>33</v>
      </c>
      <c r="C19" s="53" t="s">
        <v>44</v>
      </c>
      <c r="D19" s="138">
        <f>+[2]PliegoRural!D19</f>
        <v>6.46</v>
      </c>
      <c r="E19" s="139">
        <f>PliegoRural_Postpago!E19*$I$6+PliegoRural_Postpago!E39*$I$5</f>
        <v>686.45842399999992</v>
      </c>
      <c r="F19" s="139">
        <f>PliegoRural_Postpago!F19*$I$6+PliegoRural_Postpago!F39*$I$5</f>
        <v>137.26937490121998</v>
      </c>
      <c r="G19" s="140">
        <f>+E19*D19/100</f>
        <v>44.345214190399993</v>
      </c>
      <c r="H19" s="140">
        <f>+G19/3.82</f>
        <v>11.608694814240836</v>
      </c>
    </row>
    <row r="20" spans="1:8">
      <c r="A20" s="148"/>
      <c r="B20" s="148"/>
      <c r="C20" s="53" t="s">
        <v>45</v>
      </c>
      <c r="D20" s="138">
        <f>+[2]PliegoRural!D20</f>
        <v>8.6300000000000008</v>
      </c>
      <c r="E20" s="139">
        <f>PliegoRural_Postpago!E20*$I$6+PliegoRural_Postpago!E40*$I$5</f>
        <v>586.76452800000004</v>
      </c>
      <c r="F20" s="139">
        <f>PliegoRural_Postpago!F20*$I$6+PliegoRural_Postpago!F40*$I$5</f>
        <v>117.33383575283997</v>
      </c>
      <c r="G20" s="140">
        <f>+E20*D20/100</f>
        <v>50.637778766400004</v>
      </c>
      <c r="H20" s="140">
        <f>+G20/3.82</f>
        <v>13.255963027853404</v>
      </c>
    </row>
    <row r="21" spans="1:8">
      <c r="A21" s="148"/>
      <c r="B21" s="148"/>
      <c r="C21" s="53" t="s">
        <v>3</v>
      </c>
      <c r="D21" s="138">
        <f>+[2]PliegoRural!D21</f>
        <v>14.09</v>
      </c>
      <c r="E21" s="139">
        <f>PliegoRural_Postpago!E21*$I$6+PliegoRural_Postpago!E41*$I$5</f>
        <v>420.10225199999996</v>
      </c>
      <c r="F21" s="139">
        <f>PliegoRural_Postpago!F21*$I$6+PliegoRural_Postpago!F41*$I$5</f>
        <v>84.006797076809974</v>
      </c>
    </row>
    <row r="22" spans="1:8">
      <c r="A22" s="148"/>
      <c r="B22" s="148"/>
      <c r="C22" s="53" t="s">
        <v>4</v>
      </c>
      <c r="D22" s="138">
        <f>+[2]PliegoRural!D22</f>
        <v>21.13</v>
      </c>
      <c r="E22" s="139">
        <f>PliegoRural_Postpago!E22*$I$6+PliegoRural_Postpago!E42*$I$5</f>
        <v>352.31399999999996</v>
      </c>
      <c r="F22" s="139">
        <f>PliegoRural_Postpago!F22*$I$6+PliegoRural_Postpago!F42*$I$5</f>
        <v>70.451349794999985</v>
      </c>
    </row>
    <row r="23" spans="1:8">
      <c r="A23" s="148"/>
      <c r="B23" s="149"/>
      <c r="C23" s="53" t="s">
        <v>5</v>
      </c>
      <c r="D23" s="138">
        <f>+[2]PliegoRural!D23</f>
        <v>28.17</v>
      </c>
      <c r="E23" s="139">
        <f>PliegoRural_Postpago!E23*$I$6+PliegoRural_Postpago!E43*$I$5</f>
        <v>360.09308000000004</v>
      </c>
      <c r="F23" s="139">
        <f>PliegoRural_Postpago!F23*$I$6+PliegoRural_Postpago!F43*$I$5</f>
        <v>72.00691297489999</v>
      </c>
    </row>
    <row r="24" spans="1:8">
      <c r="A24" s="148"/>
      <c r="B24" s="150" t="s">
        <v>7</v>
      </c>
      <c r="C24" s="53" t="s">
        <v>44</v>
      </c>
      <c r="D24" s="138">
        <f>+[2]PliegoRural!D24</f>
        <v>6.46</v>
      </c>
      <c r="E24" s="139">
        <f>PliegoRural_Postpago!E24*$I$6+PliegoRural_Postpago!E44*$I$5</f>
        <v>734.12630799999999</v>
      </c>
      <c r="F24" s="139">
        <f>PliegoRural_Postpago!F24*$I$6+PliegoRural_Postpago!F44*$I$5</f>
        <v>146.80140249498996</v>
      </c>
    </row>
    <row r="25" spans="1:8">
      <c r="A25" s="148"/>
      <c r="B25" s="148"/>
      <c r="C25" s="53" t="s">
        <v>45</v>
      </c>
      <c r="D25" s="138">
        <f>+[2]PliegoRural!D25</f>
        <v>8.6300000000000008</v>
      </c>
      <c r="E25" s="139">
        <f>PliegoRural_Postpago!E25*$I$6+PliegoRural_Postpago!E45*$I$5</f>
        <v>633.64832000000001</v>
      </c>
      <c r="F25" s="139">
        <f>PliegoRural_Postpago!F25*$I$6+PliegoRural_Postpago!F45*$I$5</f>
        <v>126.70907042959998</v>
      </c>
    </row>
    <row r="26" spans="1:8">
      <c r="A26" s="148"/>
      <c r="B26" s="148"/>
      <c r="C26" s="53" t="s">
        <v>3</v>
      </c>
      <c r="D26" s="138">
        <f>+[2]PliegoRural!D26</f>
        <v>14.09</v>
      </c>
      <c r="E26" s="139">
        <f>PliegoRural_Postpago!E26*$I$6+PliegoRural_Postpago!E46*$I$5</f>
        <v>457.68751399999996</v>
      </c>
      <c r="F26" s="139">
        <f>PliegoRural_Postpago!F26*$I$6+PliegoRural_Postpago!F46*$I$5</f>
        <v>91.522627955794974</v>
      </c>
    </row>
    <row r="27" spans="1:8">
      <c r="A27" s="148"/>
      <c r="B27" s="148"/>
      <c r="C27" s="53" t="s">
        <v>4</v>
      </c>
      <c r="D27" s="138">
        <f>+[2]PliegoRural!D27</f>
        <v>21.13</v>
      </c>
      <c r="E27" s="139">
        <f>PliegoRural_Postpago!E27*$I$6+PliegoRural_Postpago!E47*$I$5</f>
        <v>387.86761799999999</v>
      </c>
      <c r="F27" s="139">
        <f>PliegoRural_Postpago!F27*$I$6+PliegoRural_Postpago!F47*$I$5</f>
        <v>77.560917902414985</v>
      </c>
    </row>
    <row r="28" spans="1:8">
      <c r="A28" s="149"/>
      <c r="B28" s="149"/>
      <c r="C28" s="53" t="s">
        <v>5</v>
      </c>
      <c r="D28" s="138">
        <f>+[2]PliegoRural!D28</f>
        <v>28.17</v>
      </c>
      <c r="E28" s="139">
        <f>PliegoRural_Postpago!E28*$I$6+PliegoRural_Postpago!E48*$I$5</f>
        <v>398.33653800000002</v>
      </c>
      <c r="F28" s="139">
        <f>PliegoRural_Postpago!F28*$I$6+PliegoRural_Postpago!F48*$I$5</f>
        <v>79.654361662514987</v>
      </c>
    </row>
    <row r="29" spans="1:8" hidden="1">
      <c r="A29" s="148"/>
      <c r="B29" s="148"/>
      <c r="C29" s="53"/>
      <c r="D29" s="141"/>
      <c r="E29" s="139"/>
      <c r="F29" s="139"/>
    </row>
    <row r="30" spans="1:8" hidden="1">
      <c r="A30" s="148"/>
      <c r="B30" s="148"/>
      <c r="C30" s="53"/>
      <c r="D30" s="141"/>
      <c r="E30" s="139"/>
      <c r="F30" s="139"/>
    </row>
    <row r="31" spans="1:8" hidden="1">
      <c r="A31" s="148"/>
      <c r="B31" s="148"/>
      <c r="C31" s="53"/>
      <c r="D31" s="141"/>
      <c r="E31" s="139"/>
      <c r="F31" s="139"/>
    </row>
    <row r="32" spans="1:8" hidden="1">
      <c r="A32" s="148"/>
      <c r="B32" s="148"/>
      <c r="C32" s="53"/>
      <c r="D32" s="141"/>
      <c r="E32" s="139"/>
      <c r="F32" s="139"/>
    </row>
    <row r="33" spans="1:6" hidden="1">
      <c r="A33" s="148"/>
      <c r="B33" s="149"/>
      <c r="C33" s="53"/>
      <c r="D33" s="141"/>
      <c r="E33" s="139"/>
      <c r="F33" s="142"/>
    </row>
    <row r="34" spans="1:6" hidden="1">
      <c r="A34" s="148"/>
      <c r="B34" s="150"/>
      <c r="C34" s="53"/>
      <c r="D34" s="141"/>
      <c r="E34" s="139"/>
      <c r="F34" s="139"/>
    </row>
    <row r="35" spans="1:6" hidden="1">
      <c r="A35" s="148"/>
      <c r="B35" s="148"/>
      <c r="C35" s="53"/>
      <c r="D35" s="141"/>
      <c r="E35" s="139"/>
      <c r="F35" s="139"/>
    </row>
    <row r="36" spans="1:6" hidden="1">
      <c r="A36" s="148"/>
      <c r="B36" s="148"/>
      <c r="C36" s="53"/>
      <c r="D36" s="141"/>
      <c r="E36" s="139"/>
      <c r="F36" s="139"/>
    </row>
    <row r="37" spans="1:6" hidden="1">
      <c r="A37" s="148"/>
      <c r="B37" s="148"/>
      <c r="C37" s="53"/>
      <c r="D37" s="141"/>
      <c r="E37" s="139"/>
      <c r="F37" s="139"/>
    </row>
    <row r="38" spans="1:6" hidden="1">
      <c r="A38" s="148"/>
      <c r="B38" s="149"/>
      <c r="C38" s="53"/>
      <c r="D38" s="141"/>
      <c r="E38" s="139"/>
      <c r="F38" s="142"/>
    </row>
    <row r="39" spans="1:6" hidden="1">
      <c r="A39" s="148"/>
      <c r="B39" s="150"/>
      <c r="C39" s="53"/>
      <c r="D39" s="141"/>
      <c r="E39" s="139"/>
      <c r="F39" s="139"/>
    </row>
    <row r="40" spans="1:6" hidden="1">
      <c r="A40" s="148"/>
      <c r="B40" s="148"/>
      <c r="C40" s="53"/>
      <c r="D40" s="141"/>
      <c r="E40" s="139"/>
      <c r="F40" s="139"/>
    </row>
    <row r="41" spans="1:6" hidden="1">
      <c r="A41" s="148"/>
      <c r="B41" s="148"/>
      <c r="C41" s="53"/>
      <c r="D41" s="141"/>
      <c r="E41" s="139"/>
      <c r="F41" s="139"/>
    </row>
    <row r="42" spans="1:6" hidden="1">
      <c r="A42" s="148"/>
      <c r="B42" s="148"/>
      <c r="C42" s="53"/>
      <c r="D42" s="141"/>
      <c r="E42" s="139"/>
      <c r="F42" s="139"/>
    </row>
    <row r="43" spans="1:6" hidden="1">
      <c r="A43" s="148"/>
      <c r="B43" s="149"/>
      <c r="C43" s="53"/>
      <c r="D43" s="141"/>
      <c r="E43" s="139"/>
      <c r="F43" s="139"/>
    </row>
    <row r="44" spans="1:6" hidden="1">
      <c r="A44" s="148"/>
      <c r="B44" s="150"/>
      <c r="C44" s="53"/>
      <c r="D44" s="138"/>
      <c r="E44" s="139"/>
      <c r="F44" s="139"/>
    </row>
    <row r="45" spans="1:6" hidden="1">
      <c r="A45" s="148"/>
      <c r="B45" s="148"/>
      <c r="C45" s="53"/>
      <c r="D45" s="138"/>
      <c r="E45" s="139"/>
      <c r="F45" s="139"/>
    </row>
    <row r="46" spans="1:6" hidden="1">
      <c r="A46" s="148"/>
      <c r="B46" s="148"/>
      <c r="C46" s="53"/>
      <c r="D46" s="138"/>
      <c r="E46" s="139"/>
      <c r="F46" s="139"/>
    </row>
    <row r="47" spans="1:6" hidden="1">
      <c r="A47" s="148"/>
      <c r="B47" s="148"/>
      <c r="C47" s="53"/>
      <c r="D47" s="138"/>
      <c r="E47" s="139"/>
      <c r="F47" s="139"/>
    </row>
    <row r="48" spans="1:6" hidden="1">
      <c r="A48" s="149"/>
      <c r="B48" s="149"/>
      <c r="C48" s="53"/>
      <c r="D48" s="138"/>
      <c r="E48" s="139"/>
      <c r="F48" s="139"/>
    </row>
    <row r="49" spans="1:6" hidden="1">
      <c r="A49" s="143" t="s">
        <v>40</v>
      </c>
      <c r="B49" s="55"/>
      <c r="C49" s="55"/>
      <c r="D49" s="55"/>
      <c r="E49" s="55"/>
      <c r="F49" s="55"/>
    </row>
    <row r="50" spans="1:6">
      <c r="A50" s="55"/>
      <c r="B50" s="55"/>
      <c r="C50" s="55"/>
      <c r="D50" s="55"/>
      <c r="E50" s="55"/>
      <c r="F50" s="55"/>
    </row>
    <row r="51" spans="1:6" ht="15.75">
      <c r="A51" s="46" t="s">
        <v>22</v>
      </c>
      <c r="B51" s="55"/>
      <c r="C51" s="55"/>
      <c r="D51" s="55"/>
      <c r="E51" s="55"/>
      <c r="F51" s="55"/>
    </row>
    <row r="52" spans="1:6">
      <c r="A52" s="48" t="s">
        <v>25</v>
      </c>
      <c r="B52" s="55"/>
      <c r="C52" s="55"/>
      <c r="D52" s="55"/>
      <c r="E52" s="55"/>
      <c r="F52" s="55"/>
    </row>
    <row r="53" spans="1:6">
      <c r="A53" s="56" t="str">
        <f>+A6</f>
        <v>Vigente a partir del 04/Nov/2025</v>
      </c>
      <c r="B53" s="55"/>
      <c r="C53" s="55"/>
      <c r="D53" s="55"/>
      <c r="E53" s="55"/>
      <c r="F53" s="55"/>
    </row>
    <row r="54" spans="1:6" ht="25.5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</row>
    <row r="55" spans="1:6">
      <c r="A55" s="144" t="s">
        <v>20</v>
      </c>
      <c r="B55" s="123">
        <f>+PliegoRural_Postpago!B55</f>
        <v>5.31</v>
      </c>
      <c r="C55" s="123">
        <f>+PliegoRural_Postpago!C55</f>
        <v>8.06</v>
      </c>
      <c r="D55" s="123">
        <f>+PliegoRural_Postpago!D55</f>
        <v>13.26</v>
      </c>
      <c r="E55" s="123">
        <f>+PliegoRural_Postpago!E55</f>
        <v>13.26</v>
      </c>
      <c r="F55" s="55"/>
    </row>
    <row r="56" spans="1:6">
      <c r="A56" s="144" t="s">
        <v>21</v>
      </c>
      <c r="B56" s="123">
        <f>+PliegoRural_Postpago!B56</f>
        <v>7.91</v>
      </c>
      <c r="C56" s="123">
        <f>+PliegoRural_Postpago!C56</f>
        <v>10.07</v>
      </c>
      <c r="D56" s="123">
        <f>+PliegoRural_Postpago!D56</f>
        <v>17.07</v>
      </c>
      <c r="E56" s="123">
        <f>+PliegoRural_Postpago!E56</f>
        <v>17.07</v>
      </c>
      <c r="F56" s="55"/>
    </row>
    <row r="57" spans="1:6">
      <c r="A57" s="143" t="s">
        <v>40</v>
      </c>
      <c r="B57" s="55"/>
      <c r="C57" s="55"/>
      <c r="D57" s="55"/>
      <c r="E57" s="55"/>
      <c r="F57" s="55"/>
    </row>
  </sheetData>
  <mergeCells count="11">
    <mergeCell ref="A29:A48"/>
    <mergeCell ref="B29:B33"/>
    <mergeCell ref="B34:B38"/>
    <mergeCell ref="B39:B43"/>
    <mergeCell ref="B44:B48"/>
    <mergeCell ref="E7:F7"/>
    <mergeCell ref="A9:A28"/>
    <mergeCell ref="B9:B13"/>
    <mergeCell ref="B14:B18"/>
    <mergeCell ref="B19:B23"/>
    <mergeCell ref="B24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PliegoRural_Postpago</vt:lpstr>
      <vt:lpstr>PliegoRural_Prepago</vt:lpstr>
      <vt:lpstr>PART ADIL</vt:lpstr>
      <vt:lpstr>PliegoRural_Postpago!Área_de_impresión</vt:lpstr>
      <vt:lpstr>PliegoRural_Prepago!Área_de_impresión</vt:lpstr>
      <vt:lpstr>PliegoRural_Postpago!MEM_DM</vt:lpstr>
      <vt:lpstr>MEM_DM</vt:lpstr>
    </vt:vector>
  </TitlesOfParts>
  <Company>OSINERG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Bernabel</dc:creator>
  <cp:lastModifiedBy>Edgar HUAROC DANIEL</cp:lastModifiedBy>
  <cp:lastPrinted>2023-11-06T18:03:09Z</cp:lastPrinted>
  <dcterms:created xsi:type="dcterms:W3CDTF">2005-07-18T22:02:40Z</dcterms:created>
  <dcterms:modified xsi:type="dcterms:W3CDTF">2025-11-04T21:17:37Z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901753632</vt:i4>
  </property>
  <property fmtid="{D5CDD505-2E9C-101B-9397-08002B2CF9AE}" pid="3" name="_ReviewCycleID">
    <vt:i4>901753632</vt:i4>
  </property>
  <property fmtid="{D5CDD505-2E9C-101B-9397-08002B2CF9AE}" pid="4" name="_NewReviewCycle">
    <vt:lpwstr/>
  </property>
  <property fmtid="{D5CDD505-2E9C-101B-9397-08002B2CF9AE}" pid="5" name="_EmailEntryID">
    <vt:lpwstr>000000004B157D37AECE5D408C034A125763F53A0700E12EE4B10B450842B43A15BA5EA84EB8000000161189000079C77FCC096AE44EB16FB4D5ACFFAED200000074217D0000</vt:lpwstr>
  </property>
  <property fmtid="{D5CDD505-2E9C-101B-9397-08002B2CF9AE}" pid="6" name="_EmailStoreID0">
    <vt:lpwstr>0000000038A1BB1005E5101AA1BB08002B2A56C20000454D534D44422E444C4C00000000000000001B55FA20AA6611CD9BC800AA002FC45A0C0000005352564D41494C3034002F6F3D4F73696E6572672F6F753D46697273742041646D696E6973747261746976652047726F75702F636E3D526563697069656E74732F636E3</vt:lpwstr>
  </property>
  <property fmtid="{D5CDD505-2E9C-101B-9397-08002B2CF9AE}" pid="7" name="_EmailStoreID1">
    <vt:lpwstr>D636265726E6162656C00</vt:lpwstr>
  </property>
  <property fmtid="{D5CDD505-2E9C-101B-9397-08002B2CF9AE}" pid="8" name="_ReviewingToolsShownOnce">
    <vt:lpwstr/>
  </property>
</Properties>
</file>